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flooringg\"/>
    </mc:Choice>
  </mc:AlternateContent>
  <xr:revisionPtr revIDLastSave="0" documentId="13_ncr:1_{123F14A9-FECF-4350-B8A1-2A043A327386}" xr6:coauthVersionLast="47" xr6:coauthVersionMax="47" xr10:uidLastSave="{00000000-0000-0000-0000-000000000000}"/>
  <bookViews>
    <workbookView xWindow="-108" yWindow="-108" windowWidth="23256" windowHeight="12576" tabRatio="833" xr2:uid="{00000000-000D-0000-FFFF-FFFF00000000}"/>
  </bookViews>
  <sheets>
    <sheet name="QTO" sheetId="1" r:id="rId1"/>
  </sheets>
  <definedNames>
    <definedName name="_xlnm.Print_Area" localSheetId="0">QTO!$A$1:$N$136</definedName>
    <definedName name="_xlnm.Print_Titles" localSheetId="0">QTO!$55:$55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I130" i="1" l="1"/>
  <c r="I129" i="1"/>
  <c r="I128" i="1"/>
  <c r="I126" i="1"/>
  <c r="I125" i="1"/>
  <c r="I116" i="1"/>
  <c r="I115" i="1"/>
  <c r="I114" i="1"/>
  <c r="I113" i="1"/>
  <c r="I108" i="1"/>
  <c r="I107" i="1"/>
  <c r="I103" i="1"/>
  <c r="I100" i="1"/>
  <c r="I97" i="1"/>
  <c r="I96" i="1"/>
  <c r="I95" i="1"/>
  <c r="I94" i="1"/>
  <c r="I93" i="1"/>
  <c r="I92" i="1"/>
  <c r="I91" i="1"/>
  <c r="I82" i="1"/>
  <c r="I81" i="1"/>
  <c r="I78" i="1"/>
  <c r="I77" i="1"/>
  <c r="I76" i="1"/>
  <c r="I75" i="1"/>
  <c r="I74" i="1"/>
  <c r="I73" i="1"/>
  <c r="I72" i="1"/>
  <c r="I71" i="1"/>
  <c r="G79" i="1" l="1"/>
  <c r="I79" i="1" s="1"/>
  <c r="H79" i="1"/>
  <c r="G99" i="1"/>
  <c r="I99" i="1" s="1"/>
  <c r="G80" i="1"/>
  <c r="I80" i="1" s="1"/>
  <c r="G118" i="1"/>
  <c r="I118" i="1" s="1"/>
  <c r="G117" i="1"/>
  <c r="I117" i="1" s="1"/>
  <c r="H117" i="1"/>
  <c r="H116" i="1"/>
  <c r="H118" i="1" s="1"/>
  <c r="G109" i="1"/>
  <c r="I109" i="1" s="1"/>
  <c r="H109" i="1"/>
  <c r="H96" i="1"/>
  <c r="G98" i="1"/>
  <c r="I98" i="1" s="1"/>
  <c r="B92" i="1"/>
  <c r="H78" i="1"/>
  <c r="B112" i="1"/>
  <c r="B106" i="1"/>
  <c r="H103" i="1"/>
  <c r="H95" i="1"/>
  <c r="H77" i="1"/>
  <c r="B69" i="1"/>
  <c r="G127" i="1"/>
  <c r="I127" i="1" s="1"/>
  <c r="H127" i="1"/>
  <c r="H99" i="1" l="1"/>
  <c r="N131" i="1"/>
  <c r="N133" i="1" s="1"/>
  <c r="H80" i="1"/>
  <c r="B123" i="1"/>
  <c r="B119" i="1"/>
  <c r="B122" i="1"/>
  <c r="B116" i="1"/>
  <c r="B121" i="1"/>
  <c r="B115" i="1"/>
  <c r="B120" i="1"/>
  <c r="B114" i="1"/>
  <c r="B110" i="1"/>
  <c r="B113" i="1"/>
  <c r="B107" i="1"/>
  <c r="B111" i="1"/>
  <c r="B108" i="1"/>
  <c r="B100" i="1"/>
  <c r="B81" i="1"/>
  <c r="B88" i="1"/>
  <c r="B99" i="1"/>
  <c r="B127" i="1"/>
  <c r="B87" i="1"/>
  <c r="B102" i="1"/>
  <c r="B97" i="1"/>
  <c r="B86" i="1"/>
  <c r="B98" i="1"/>
  <c r="B130" i="1"/>
  <c r="B105" i="1"/>
  <c r="B101" i="1"/>
  <c r="B89" i="1"/>
  <c r="B85" i="1"/>
  <c r="B128" i="1"/>
  <c r="B103" i="1"/>
  <c r="B129" i="1"/>
  <c r="B104" i="1"/>
  <c r="B79" i="1"/>
  <c r="B80" i="1"/>
  <c r="N134" i="1" l="1"/>
  <c r="N135" i="1" s="1"/>
  <c r="B59" i="1"/>
  <c r="B60" i="1"/>
  <c r="B61" i="1"/>
  <c r="B62" i="1"/>
  <c r="B63" i="1"/>
  <c r="B64" i="1"/>
  <c r="B65" i="1"/>
  <c r="B66" i="1"/>
  <c r="B67" i="1"/>
  <c r="B68" i="1"/>
  <c r="B70" i="1"/>
  <c r="B71" i="1"/>
  <c r="B72" i="1"/>
  <c r="B73" i="1"/>
  <c r="B74" i="1"/>
  <c r="B75" i="1"/>
  <c r="B77" i="1"/>
  <c r="B82" i="1"/>
  <c r="B83" i="1"/>
  <c r="B84" i="1"/>
  <c r="B90" i="1"/>
  <c r="B91" i="1"/>
  <c r="B93" i="1"/>
  <c r="B95" i="1"/>
  <c r="B124" i="1"/>
  <c r="B125" i="1"/>
  <c r="B126" i="1"/>
  <c r="H91" i="1"/>
  <c r="H98" i="1" s="1"/>
  <c r="B135" i="1" l="1"/>
  <c r="B134" i="1"/>
  <c r="B133" i="1"/>
  <c r="B131" i="1"/>
  <c r="B58" i="1"/>
</calcChain>
</file>

<file path=xl/sharedStrings.xml><?xml version="1.0" encoding="utf-8"?>
<sst xmlns="http://schemas.openxmlformats.org/spreadsheetml/2006/main" count="161" uniqueCount="77">
  <si>
    <t>S#</t>
  </si>
  <si>
    <t>CSI NO</t>
  </si>
  <si>
    <t>QTY.</t>
  </si>
  <si>
    <t>DETAIL #</t>
  </si>
  <si>
    <t>LS</t>
  </si>
  <si>
    <t>SUPERVISION</t>
  </si>
  <si>
    <t>DIVISION 01 - GENERAL REQUIREMENTS</t>
  </si>
  <si>
    <t>Subtotal</t>
  </si>
  <si>
    <t>DIVISION 09 - FINISHES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</si>
  <si>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</si>
  <si>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</si>
  <si>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</si>
  <si>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</si>
  <si>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</si>
  <si>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</si>
  <si>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</si>
  <si>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</si>
  <si>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</si>
  <si>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</si>
  <si>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</si>
  <si>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</si>
  <si>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</si>
  <si>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</si>
  <si>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</si>
  <si>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</si>
  <si>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</si>
  <si>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</si>
  <si>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MATERIAL  (PER UNIT)</t>
  </si>
  <si>
    <t>COMPOSITE RATE/UNIT</t>
  </si>
  <si>
    <t>SF</t>
  </si>
  <si>
    <t>LF</t>
  </si>
  <si>
    <t>FIRST FLOOR</t>
  </si>
  <si>
    <t>SECOND FLOOR</t>
  </si>
  <si>
    <t>LOBBY</t>
  </si>
  <si>
    <t>STANDARD VCT FLOOR - VCT-1 - ARMSTRONG - STANDARD EXCELON IMPERIAL - 51911 CLASSIC WHITE - 12" x 12" .</t>
  </si>
  <si>
    <t>STONE TILE FLOOR - STN-1 - SURFACE CONCEPTS &amp; SLAB  - PRESTIGO - 24" x 48" - CUT TO 24" x 24" - MARFIL - LUCIDO (POLISHED) - TEC 935 SILHOUTTE, 1/16" THICK.</t>
  </si>
  <si>
    <t>CARPET FLOOR - CPT-1 - GENERAL - PATCRAFT - BACKLIT - 10469 - 9"x36" - 00790 REFRACT - STAGGER PATTERN.</t>
  </si>
  <si>
    <t>VCT FLOOR - VCT-2 - ARMSTRONG - STANDARD EXCELON IMPERIA - FORTRESS WHITE - 12" x 12".</t>
  </si>
  <si>
    <t>TILE BASE - WB-2 -  SURFACE CONCEPTS &amp; SLAB - PRESTIGIO - 4"H x 24"W - MARFIL - TEC 935 SILHOUETTE, 1/16" THICK.</t>
  </si>
  <si>
    <t>VCT FLOOR - VCT-2 - ARMSTRONG - STANDARD EXCELON IMPERIAL - FORTRESS WHITE - 12" x 12".</t>
  </si>
  <si>
    <t>STANDARD VCT FLOOR - VCT-1 - ARMSTRONG - STANDARD EXCELON IMPERIAL - 51911 CLASSIC WHITE - 12" x 12".</t>
  </si>
  <si>
    <t>SEALED CONCRETE.</t>
  </si>
  <si>
    <t>STONE TILE - STN-1 - SURFACE CONCEPTS &amp; SLAB - PRESTIGIO - 24" x 48" - CUT TO 24" x 24" - MARFIL - LUCIDO (POLISHED) - TEC 935 SILHOUTTE, 1/16" THICK.</t>
  </si>
  <si>
    <t>STONE TILE - STN-2 - FIANDRE ARCHITECTURAL SURFACE - ROYAL MARBLE - TCP 2448085 - 24" x 48" - CUT TO 24" x 24" - POLISHED - TEC 935 SILHOUTTE, 1/16" THICK.</t>
  </si>
  <si>
    <t>TILE BASE - WB-2 -  SURFACE CONCEPTS &amp; SLAB - PRESTIGIO - MARFIL - TEC 935 SILHOUETTE, 1/16" THICK - 4"H x 24"W.</t>
  </si>
  <si>
    <t>(2" THK) STONE TILE - STN-3 - STONE TILE - DALTILE - MARBEL ATTACHE - NERO MA83 - POLISHED - TEC 935 SILHOUTTE, 1/16" THICK - 24" x 24".</t>
  </si>
  <si>
    <t>(2" THK) STONE TILE - STN-1 - SURFACE CONCEPTS &amp; SLAB - PRESTIGIO - 24" x 48" - CUT TO 24" x 24" - MARFIL - LUCIDO (POLISHED) - TEC 935 SILHOUTTE, 1/16" THICK.</t>
  </si>
  <si>
    <t>UNDERLAYMENT</t>
  </si>
  <si>
    <t>WATERPROOFING</t>
  </si>
  <si>
    <t>A-6.11 to 
A-7.21</t>
  </si>
  <si>
    <t>TILE BASE - WB-01 - SURFACE CONCEPTS &amp; SLAB - PRESTIGIO - PULPIS - 4"H x 24"W - TEC 935 SILHOUETTE, 1/8" THICK.</t>
  </si>
  <si>
    <t>THIRD FLOOR</t>
  </si>
  <si>
    <t>FOURTH FLOOR</t>
  </si>
  <si>
    <t>WALL TILE - TL-5 - CROSSVILLE - EMPIRE - VS811224PO - GROUT - CUSTOM BUILDING PRODUCTS#386 OYSTER GREY - PALAIS TAUPE - POLISHED - 12" x 24" (MEN &amp; WOMEN RESTROOMS)</t>
  </si>
  <si>
    <t>WALL TILE - TL-5 - CROSSVILLE - EMPIRE - VS811224PO - GROUT - CUSTOM BUILDING PRODUCTS#386 OYSTER GREY - PALAIS TAUPE - POLISHED - 12" x 24" (UNISEX RESTROOM)</t>
  </si>
  <si>
    <t>SEALED CONCRETE</t>
  </si>
  <si>
    <t>VCT - VCT-2 - ARMSTRONG - STANDARD EXCELON IMPERIA - FORTRESS WHITE - 12" x 12"</t>
  </si>
  <si>
    <t>FLOOR TILE - TL-1 -  SURFACE CONCEPTS &amp; SLAB - PRESTIGIO -  PULPIS - SOFT (MATTE) - TEC 935 SILHOUTTE,1/8" THICK - 24" x 24" (UNISEX RESTROOM)</t>
  </si>
  <si>
    <t>FLOOR TILE - TL-1 - RESTROOMS - SURFACE CONCEPTS &amp; SLAB - PRESTIGIO -  PULPIS - SOFT (MATTE) - TEC 935 SILHOUTTE,1/8" THICK - 24" x 24" (MEN &amp; WOMEN RESTROOMS)</t>
  </si>
  <si>
    <t>FLOOR TILE - TL-1 - RESTROOMS - SURFACE CONCEPTS &amp; SLAB - PRESTIGIO -  PULPIS - SOFT (MATTE) - TEC 935 SILHOUTTE,1/8" THICK - 24" x 24" (UNISEX RESTROOMS)</t>
  </si>
  <si>
    <t>FLOOR TILE - TL-1 -  SURFACE CONCEPTS &amp; SLAB - PRESTIGIO -  PULPIS - SOFT (MATTE) - TEC 935 SILHOUTTE,1/8" THICK - 24" x 24" (MEN &amp; WOMEN RESTROOMS)</t>
  </si>
  <si>
    <t>QTY incl. Wastage 10%</t>
  </si>
  <si>
    <r>
      <t xml:space="preserve">RUBBER BASE - WB-3 - GENERAL - BURKE - 701P - BLACK.
</t>
    </r>
    <r>
      <rPr>
        <b/>
        <sz val="11"/>
        <rFont val="Arial"/>
        <family val="2"/>
      </rPr>
      <t>STANDARD LENTGH: 100 FT , 6 PIECES</t>
    </r>
  </si>
  <si>
    <r>
      <t xml:space="preserve">RUBBER BASE - WB-4 - CARPET - TARKETT - 29 - MOON ROCK.
</t>
    </r>
    <r>
      <rPr>
        <b/>
        <sz val="11"/>
        <rFont val="Arial"/>
        <family val="2"/>
      </rPr>
      <t>STANDARD LENTGH: 120 FT , 3 PIECES</t>
    </r>
  </si>
  <si>
    <r>
      <t xml:space="preserve">RUBBER BASE - WB-5 - HALLWAYS &amp; STAIRS - FLEXCO - 037 DARK BEIGE.
</t>
    </r>
    <r>
      <rPr>
        <b/>
        <sz val="11"/>
        <rFont val="Arial"/>
        <family val="2"/>
      </rPr>
      <t>STANDARD LENTGH: 120 FT , 3 PIECES</t>
    </r>
  </si>
  <si>
    <r>
      <t xml:space="preserve">EDGE TRIM - ET-2 - RESTROOM 4' WALL TILE - SCHLUTER SYSTEM - Q100AE - 10 (3/8) - SATIN ANODIZED ALUMINUM (AE) - INSIDE/OUTSIDE CORNER EV/100 AE.CONNECTOR V/RO 100.
</t>
    </r>
    <r>
      <rPr>
        <b/>
        <sz val="11"/>
        <rFont val="Arial"/>
        <family val="2"/>
      </rPr>
      <t>STANDARD LENTGH: 8.2 FT , 3 PIECES</t>
    </r>
  </si>
  <si>
    <r>
      <t xml:space="preserve">TILE TRIM - TT-1 - WALL TO FLOOR TILE - SCHLUTER SYSTEM - DILEX-AHK 1S 100 AE - SATIN ANODIZED ALUMINUM - 3/8" COVE SHAPED PROFILE FOR FLOOR TO WALL TILE.PROVIDE 90/AHK 1S/AE FOR CORNER CONDITION.
</t>
    </r>
    <r>
      <rPr>
        <b/>
        <sz val="11"/>
        <rFont val="Arial"/>
        <family val="2"/>
      </rPr>
      <t>STANDARD LENTGH: 8 FT , 11 PIECES</t>
    </r>
  </si>
  <si>
    <r>
      <t xml:space="preserve">(TS-1) TRANSITION STRIP - SCHLUTER SYSTEM - ETK100 - STAINLESS STEEL - 3/8".
</t>
    </r>
    <r>
      <rPr>
        <b/>
        <sz val="11"/>
        <color theme="1"/>
        <rFont val="Arial"/>
        <family val="2"/>
      </rPr>
      <t>STANDARD LENTGH: 8 FT , 2 PIECES</t>
    </r>
  </si>
  <si>
    <r>
      <t xml:space="preserve">(TS-2) TRANSITION STRIP - SCHLUTER SYSTEM - ETK100 - STAINLESS STEEL - 3/8".
</t>
    </r>
    <r>
      <rPr>
        <b/>
        <sz val="11"/>
        <color theme="1"/>
        <rFont val="Arial"/>
        <family val="2"/>
      </rPr>
      <t>STANDARD LENTGH: 8 FT , 2 PIECES</t>
    </r>
  </si>
  <si>
    <r>
      <t xml:space="preserve">RUBBER BASE - WB-3 - GENERAL - BURKE - 701P - BLACK.
</t>
    </r>
    <r>
      <rPr>
        <b/>
        <sz val="11"/>
        <rFont val="Arial"/>
        <family val="2"/>
      </rPr>
      <t>STANDARD LENTGH: 100 FT , 7 PIECES</t>
    </r>
  </si>
  <si>
    <r>
      <t xml:space="preserve">RUBBER BASE - WB-5 - FLEXCO - 037 DARK BEIGE.
</t>
    </r>
    <r>
      <rPr>
        <b/>
        <sz val="11"/>
        <rFont val="Arial"/>
        <family val="2"/>
      </rPr>
      <t>STANDARD LENTGH: 120 FT , 2 PIECES</t>
    </r>
  </si>
  <si>
    <r>
      <t xml:space="preserve">TILE TRIM - TT-1 - WALL TO FLOOR TILE - SCHLUTER SYSTEM - DILEX-AHK 1S 100 AE - SATIN ANODIZED ALUMINUM - 3/8" COVE SHAPED PROFILE FOR FLOOR TO WALL TILE.PROVIDE 90/AHK 1S/AE FOR CORNER CONDITION.
</t>
    </r>
    <r>
      <rPr>
        <b/>
        <sz val="11"/>
        <rFont val="Arial"/>
        <family val="2"/>
      </rPr>
      <t>STANDARD LENTGH: 8 FT , 12 PIECES</t>
    </r>
  </si>
  <si>
    <r>
      <t xml:space="preserve">RUBBER BASE - WB-3 - GENERAL - BURKE - 701P - BLACK.
</t>
    </r>
    <r>
      <rPr>
        <b/>
        <sz val="11"/>
        <rFont val="Arial"/>
        <family val="2"/>
      </rPr>
      <t>STANDARD LENTGH: 100 FT , 1 PIECES</t>
    </r>
  </si>
  <si>
    <r>
      <t xml:space="preserve">RUBBER BASE - WB-3 - GENERAL - BURKE - 701P - BLACK.
</t>
    </r>
    <r>
      <rPr>
        <b/>
        <sz val="11"/>
        <rFont val="Arial"/>
        <family val="2"/>
      </rPr>
      <t>STANDARD LENTGH: 100 FT , 3 PIECES</t>
    </r>
  </si>
  <si>
    <r>
      <t xml:space="preserve">TILE TRIM - TT-1 - WALL TO FLOOR TILE - SCHLUTER SYSTEM - DILEX-AHK 1S 100 AE - SATIN ANODIZED ALUMINUM - 3/8" COVE SHAPED PROFILE FOR FLOOR TO WALL TILE.PROVIDE 90/AHK 1S/AE FOR CORNER CONDITION.
</t>
    </r>
    <r>
      <rPr>
        <b/>
        <sz val="11"/>
        <rFont val="Arial"/>
        <family val="2"/>
      </rPr>
      <t>STANDARD LENTGH: 8 FT , 4 PIECES</t>
    </r>
  </si>
  <si>
    <r>
      <t xml:space="preserve">(TS-1) TRANSITION STRIP - SCHLUTER SYSTEM - ETK100 - STAINLESS STEEL - 3/8".
</t>
    </r>
    <r>
      <rPr>
        <b/>
        <sz val="11"/>
        <color theme="1"/>
        <rFont val="Arial"/>
        <family val="2"/>
      </rPr>
      <t>STANDARD LENTGH: 8 FT , 3 PIECES</t>
    </r>
  </si>
  <si>
    <t>Add Contractor's overhead &amp; profit @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</si>
</sst>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(&quot;$&quot;* #,##0_);_(&quot;$&quot;* \(#,##0\);_(&quot;$&quot;* &quot;-&quot;_);_(@_)"/>
    <numFmt numFmtId="164" formatCode="000000"/>
    <numFmt numFmtId="165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>
      <alignment vertical="center"/>
    </xf>
    <xf numFmtId="0" fontId="6" fillId="3" borderId="0" applyNumberFormat="0" applyBorder="0" applyProtection="0">
      <alignment horizontal="center" vertical="center"/>
    </xf>
    <xf numFmtId="0" fontId="6" fillId="4" borderId="0" applyNumberFormat="0" applyBorder="0" applyProtection="0">
      <alignment horizontal="center" vertical="center"/>
    </xf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3" fillId="6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8" borderId="10" applyBorder="0">
      <alignment horizontal="center" vertical="center"/>
    </xf>
    <xf numFmtId="0" fontId="2" fillId="9" borderId="10" applyBorder="0">
      <alignment horizontal="center" vertical="center"/>
    </xf>
    <xf numFmtId="0" fontId="2" fillId="10" borderId="13">
      <alignment horizontal="center" vertical="center"/>
    </xf>
    <xf numFmtId="0" fontId="1" fillId="8" borderId="10" applyBorder="0">
      <alignment horizontal="center" vertical="center"/>
    </xf>
    <xf numFmtId="0" fontId="1" fillId="9" borderId="10" applyBorder="0">
      <alignment horizontal="center" vertical="center"/>
    </xf>
    <xf numFmtId="0" fontId="1" fillId="10" borderId="13">
      <alignment horizontal="center" vertical="center"/>
    </xf>
  </cellStyleXfs>
  <cellXfs count="114"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9" fillId="7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vertical="center" wrapText="1"/>
    </xf>
    <xf numFmtId="0" fontId="2" fillId="7" borderId="0" xfId="0" applyFont="1" applyFill="1" applyAlignment="1">
      <alignment horizontal="center" vertical="center" wrapText="1"/>
    </xf>
    <xf numFmtId="14" fontId="2" fillId="7" borderId="0" xfId="0" applyNumberFormat="1" applyFont="1" applyFill="1" applyAlignment="1">
      <alignment vertical="center" wrapText="1"/>
    </xf>
    <xf numFmtId="0" fontId="10" fillId="7" borderId="0" xfId="0" applyFont="1" applyFill="1" applyAlignment="1">
      <alignment horizontal="right" vertical="center" wrapText="1"/>
    </xf>
    <xf numFmtId="0" fontId="2" fillId="7" borderId="0" xfId="0" applyFont="1" applyFill="1" applyAlignment="1">
      <alignment horizontal="right" vertical="center" wrapText="1"/>
    </xf>
    <xf numFmtId="0" fontId="10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vertical="center" wrapText="1"/>
    </xf>
    <xf numFmtId="0" fontId="16" fillId="7" borderId="0" xfId="8" applyFont="1" applyFill="1" applyAlignment="1" applyProtection="1">
      <alignment horizontal="center" vertical="center" wrapText="1"/>
    </xf>
    <xf numFmtId="1" fontId="2" fillId="7" borderId="0" xfId="0" applyNumberFormat="1" applyFont="1" applyFill="1" applyAlignment="1">
      <alignment horizontal="center" vertical="center" wrapText="1"/>
    </xf>
    <xf numFmtId="1" fontId="9" fillId="7" borderId="0" xfId="0" applyNumberFormat="1" applyFont="1" applyFill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42" fontId="2" fillId="7" borderId="0" xfId="0" applyNumberFormat="1" applyFont="1" applyFill="1" applyAlignment="1">
      <alignment vertical="center" wrapText="1"/>
    </xf>
    <xf numFmtId="165" fontId="13" fillId="7" borderId="7" xfId="1" applyNumberFormat="1" applyFont="1" applyFill="1" applyBorder="1" applyAlignment="1">
      <alignment horizontal="center" vertical="center" wrapText="1"/>
    </xf>
    <xf numFmtId="165" fontId="13" fillId="7" borderId="1" xfId="1" applyNumberFormat="1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right" vertical="center" wrapText="1"/>
    </xf>
    <xf numFmtId="2" fontId="14" fillId="7" borderId="1" xfId="1" applyNumberFormat="1" applyFont="1" applyFill="1" applyBorder="1" applyAlignment="1">
      <alignment horizontal="right" vertical="center" wrapText="1"/>
    </xf>
    <xf numFmtId="2" fontId="13" fillId="7" borderId="1" xfId="1" applyNumberFormat="1" applyFont="1" applyFill="1" applyBorder="1" applyAlignment="1">
      <alignment horizontal="right" vertical="center" wrapText="1"/>
    </xf>
    <xf numFmtId="0" fontId="1" fillId="8" borderId="1" xfId="9" applyFont="1" applyBorder="1" applyAlignment="1">
      <alignment horizontal="center" vertical="center" wrapText="1"/>
    </xf>
    <xf numFmtId="1" fontId="1" fillId="8" borderId="1" xfId="9" applyNumberFormat="1" applyFont="1" applyBorder="1" applyAlignment="1">
      <alignment horizontal="center" vertical="center" wrapText="1"/>
    </xf>
    <xf numFmtId="42" fontId="1" fillId="8" borderId="1" xfId="9" applyNumberFormat="1" applyFont="1" applyBorder="1" applyAlignment="1">
      <alignment horizontal="center" vertical="center" wrapText="1"/>
    </xf>
    <xf numFmtId="1" fontId="10" fillId="7" borderId="1" xfId="6" applyNumberFormat="1" applyFont="1" applyFill="1" applyBorder="1" applyAlignment="1">
      <alignment horizontal="center" vertical="center" wrapText="1"/>
    </xf>
    <xf numFmtId="0" fontId="10" fillId="7" borderId="1" xfId="6" applyFont="1" applyFill="1" applyBorder="1" applyAlignment="1">
      <alignment horizontal="center" vertical="center" wrapText="1"/>
    </xf>
    <xf numFmtId="165" fontId="10" fillId="7" borderId="1" xfId="6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0" fontId="1" fillId="8" borderId="9" xfId="9" applyFont="1" applyBorder="1" applyAlignment="1">
      <alignment horizontal="center" vertical="center" wrapText="1"/>
    </xf>
    <xf numFmtId="42" fontId="1" fillId="8" borderId="7" xfId="9" applyNumberFormat="1" applyFont="1" applyBorder="1" applyAlignment="1">
      <alignment horizontal="center" vertical="center" wrapText="1"/>
    </xf>
    <xf numFmtId="165" fontId="10" fillId="7" borderId="7" xfId="6" applyNumberFormat="1" applyFont="1" applyFill="1" applyBorder="1" applyAlignment="1">
      <alignment horizontal="center" vertical="center" wrapText="1"/>
    </xf>
    <xf numFmtId="165" fontId="10" fillId="7" borderId="7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" fillId="8" borderId="12" xfId="12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8" borderId="19" xfId="12" applyBorder="1" applyAlignment="1">
      <alignment horizontal="center" vertical="center" wrapText="1"/>
    </xf>
    <xf numFmtId="0" fontId="1" fillId="8" borderId="11" xfId="12" applyBorder="1" applyAlignment="1">
      <alignment horizontal="center" vertical="center" wrapText="1"/>
    </xf>
    <xf numFmtId="0" fontId="13" fillId="7" borderId="1" xfId="6" applyFont="1" applyFill="1" applyBorder="1" applyAlignment="1">
      <alignment horizontal="left" vertical="center" wrapText="1"/>
    </xf>
    <xf numFmtId="0" fontId="10" fillId="7" borderId="1" xfId="6" applyFont="1" applyFill="1" applyBorder="1" applyAlignment="1">
      <alignment horizontal="right" vertical="center" wrapText="1"/>
    </xf>
    <xf numFmtId="1" fontId="1" fillId="8" borderId="11" xfId="12" applyNumberFormat="1" applyBorder="1" applyAlignment="1">
      <alignment horizontal="center" vertical="center" wrapText="1"/>
    </xf>
    <xf numFmtId="1" fontId="13" fillId="7" borderId="1" xfId="1" applyNumberFormat="1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right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14" fillId="7" borderId="1" xfId="6" applyFont="1" applyFill="1" applyBorder="1" applyAlignment="1">
      <alignment horizontal="righ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6" applyFont="1" applyFill="1" applyBorder="1" applyAlignment="1">
      <alignment horizontal="center" vertical="center" wrapText="1"/>
    </xf>
    <xf numFmtId="0" fontId="14" fillId="7" borderId="1" xfId="6" applyFont="1" applyFill="1" applyBorder="1" applyAlignment="1">
      <alignment horizontal="center" vertical="center" wrapText="1"/>
    </xf>
    <xf numFmtId="42" fontId="1" fillId="8" borderId="11" xfId="12" applyNumberForma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" fillId="8" borderId="20" xfId="12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42" fontId="1" fillId="8" borderId="19" xfId="12" applyNumberFormat="1" applyBorder="1" applyAlignment="1">
      <alignment horizontal="center" vertical="center" wrapText="1"/>
    </xf>
    <xf numFmtId="0" fontId="2" fillId="7" borderId="9" xfId="7" applyFont="1" applyFill="1" applyBorder="1" applyAlignment="1">
      <alignment horizontal="center" vertical="center" wrapText="1"/>
    </xf>
    <xf numFmtId="0" fontId="1" fillId="7" borderId="1" xfId="7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7" applyFont="1" applyFill="1" applyBorder="1" applyAlignment="1">
      <alignment horizontal="left" vertical="center" wrapText="1"/>
    </xf>
    <xf numFmtId="0" fontId="1" fillId="7" borderId="1" xfId="7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2" fontId="12" fillId="7" borderId="10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2" fontId="1" fillId="7" borderId="1" xfId="7" applyNumberFormat="1" applyFont="1" applyFill="1" applyBorder="1" applyAlignment="1">
      <alignment horizontal="center" vertical="center" wrapText="1"/>
    </xf>
    <xf numFmtId="42" fontId="12" fillId="7" borderId="7" xfId="1" applyNumberFormat="1" applyFont="1" applyFill="1" applyBorder="1" applyAlignment="1">
      <alignment vertical="center" wrapText="1"/>
    </xf>
    <xf numFmtId="1" fontId="12" fillId="7" borderId="3" xfId="1" applyNumberFormat="1" applyFont="1" applyFill="1" applyBorder="1" applyAlignment="1">
      <alignment horizontal="center" vertical="center" wrapText="1"/>
    </xf>
    <xf numFmtId="0" fontId="12" fillId="7" borderId="3" xfId="1" applyFont="1" applyFill="1" applyBorder="1" applyAlignment="1">
      <alignment horizontal="center" vertical="center" wrapText="1"/>
    </xf>
    <xf numFmtId="2" fontId="10" fillId="7" borderId="23" xfId="6" applyNumberFormat="1" applyFont="1" applyFill="1" applyBorder="1" applyAlignment="1">
      <alignment horizontal="center" vertical="center" wrapText="1"/>
    </xf>
    <xf numFmtId="2" fontId="10" fillId="7" borderId="3" xfId="6" applyNumberFormat="1" applyFont="1" applyFill="1" applyBorder="1" applyAlignment="1">
      <alignment horizontal="center" vertical="center" wrapText="1"/>
    </xf>
    <xf numFmtId="42" fontId="10" fillId="7" borderId="8" xfId="6" applyNumberFormat="1" applyFont="1" applyFill="1" applyBorder="1" applyAlignment="1">
      <alignment horizontal="center" vertical="center" wrapText="1"/>
    </xf>
    <xf numFmtId="1" fontId="12" fillId="7" borderId="14" xfId="1" applyNumberFormat="1" applyFont="1" applyFill="1" applyBorder="1" applyAlignment="1">
      <alignment horizontal="center" vertical="center" wrapText="1"/>
    </xf>
    <xf numFmtId="0" fontId="12" fillId="7" borderId="14" xfId="1" applyFont="1" applyFill="1" applyBorder="1" applyAlignment="1">
      <alignment horizontal="center" vertical="center" wrapText="1"/>
    </xf>
    <xf numFmtId="2" fontId="10" fillId="7" borderId="18" xfId="6" applyNumberFormat="1" applyFont="1" applyFill="1" applyBorder="1" applyAlignment="1">
      <alignment horizontal="center" vertical="center" wrapText="1"/>
    </xf>
    <xf numFmtId="2" fontId="10" fillId="7" borderId="14" xfId="6" applyNumberFormat="1" applyFont="1" applyFill="1" applyBorder="1" applyAlignment="1">
      <alignment horizontal="center" vertical="center" wrapText="1"/>
    </xf>
    <xf numFmtId="42" fontId="10" fillId="7" borderId="15" xfId="6" applyNumberFormat="1" applyFont="1" applyFill="1" applyBorder="1" applyAlignment="1">
      <alignment horizontal="center" vertical="center" wrapText="1"/>
    </xf>
    <xf numFmtId="42" fontId="10" fillId="7" borderId="7" xfId="0" applyNumberFormat="1" applyFont="1" applyFill="1" applyBorder="1" applyAlignment="1">
      <alignment vertical="center" wrapText="1"/>
    </xf>
    <xf numFmtId="42" fontId="13" fillId="7" borderId="7" xfId="1" applyNumberFormat="1" applyFont="1" applyFill="1" applyBorder="1" applyAlignment="1">
      <alignment vertical="center" wrapText="1"/>
    </xf>
    <xf numFmtId="42" fontId="10" fillId="7" borderId="8" xfId="6" applyNumberFormat="1" applyFont="1" applyFill="1" applyBorder="1" applyAlignment="1">
      <alignment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2" fontId="10" fillId="7" borderId="5" xfId="0" applyNumberFormat="1" applyFont="1" applyFill="1" applyBorder="1" applyAlignment="1">
      <alignment horizontal="center" vertical="center" wrapText="1"/>
    </xf>
    <xf numFmtId="2" fontId="10" fillId="7" borderId="1" xfId="0" applyNumberFormat="1" applyFont="1" applyFill="1" applyBorder="1" applyAlignment="1">
      <alignment horizontal="center" vertical="center" wrapText="1"/>
    </xf>
    <xf numFmtId="42" fontId="10" fillId="7" borderId="6" xfId="0" applyNumberFormat="1" applyFont="1" applyFill="1" applyBorder="1" applyAlignment="1">
      <alignment horizontal="center" vertical="center" wrapText="1"/>
    </xf>
    <xf numFmtId="42" fontId="10" fillId="7" borderId="7" xfId="0" applyNumberFormat="1" applyFont="1" applyFill="1" applyBorder="1" applyAlignment="1">
      <alignment horizontal="center" vertical="center" wrapText="1"/>
    </xf>
    <xf numFmtId="1" fontId="10" fillId="7" borderId="5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" fillId="7" borderId="14" xfId="7" applyFont="1" applyFill="1" applyBorder="1" applyAlignment="1">
      <alignment horizontal="center" vertical="center" wrapText="1"/>
    </xf>
    <xf numFmtId="0" fontId="2" fillId="7" borderId="17" xfId="7" applyFont="1" applyFill="1" applyBorder="1" applyAlignment="1">
      <alignment horizontal="center" vertical="center" wrapText="1"/>
    </xf>
    <xf numFmtId="0" fontId="2" fillId="7" borderId="2" xfId="7" applyFont="1" applyFill="1" applyBorder="1" applyAlignment="1">
      <alignment horizontal="center" vertical="center" wrapText="1"/>
    </xf>
    <xf numFmtId="0" fontId="2" fillId="7" borderId="14" xfId="7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7" xfId="7" applyFont="1" applyFill="1" applyBorder="1" applyAlignment="1">
      <alignment horizontal="center" vertical="center" wrapText="1"/>
    </xf>
    <xf numFmtId="0" fontId="1" fillId="7" borderId="2" xfId="7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2" fontId="10" fillId="7" borderId="21" xfId="0" applyNumberFormat="1" applyFont="1" applyFill="1" applyBorder="1" applyAlignment="1">
      <alignment horizontal="center" vertical="center" wrapText="1"/>
    </xf>
    <xf numFmtId="2" fontId="10" fillId="7" borderId="22" xfId="0" applyNumberFormat="1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left" vertical="center" wrapText="1"/>
    </xf>
    <xf numFmtId="2" fontId="12" fillId="7" borderId="1" xfId="1" applyNumberFormat="1" applyFont="1" applyFill="1" applyBorder="1" applyAlignment="1">
      <alignment horizontal="center" vertical="center" wrapText="1"/>
    </xf>
  </cellXfs>
  <cellStyles count="15">
    <cellStyle name="40% - Accent3" xfId="7" builtinId="39"/>
    <cellStyle name="Heading 1 2" xfId="2" xr:uid="{00000000-0005-0000-0000-000002000000}"/>
    <cellStyle name="Heading 2 2" xfId="3" xr:uid="{00000000-0005-0000-0000-000003000000}"/>
    <cellStyle name="Heading 3 2" xfId="4" xr:uid="{00000000-0005-0000-0000-000004000000}"/>
    <cellStyle name="Hyperlink" xfId="8" builtinId="8"/>
    <cellStyle name="Normal" xfId="0" builtinId="0"/>
    <cellStyle name="Normal 2" xfId="6" xr:uid="{00000000-0005-0000-0000-000007000000}"/>
    <cellStyle name="Normal 3" xfId="1" xr:uid="{00000000-0005-0000-0000-000008000000}"/>
    <cellStyle name="Style 1" xfId="9" xr:uid="{00000000-0005-0000-0000-000009000000}"/>
    <cellStyle name="Style 1 2" xfId="12" xr:uid="{D5FA8318-417C-431D-AD33-5646BD629794}"/>
    <cellStyle name="Style 2" xfId="10" xr:uid="{00000000-0005-0000-0000-00000A000000}"/>
    <cellStyle name="Style 2 2" xfId="13" xr:uid="{46A00CFD-39BF-4996-8E77-31EB0AA4A56D}"/>
    <cellStyle name="Style 3" xfId="11" xr:uid="{00000000-0005-0000-0000-00000B000000}"/>
    <cellStyle name="Style 3 2" xfId="14" xr:uid="{03A98BD6-4D5C-4024-9803-92264ED80454}"/>
    <cellStyle name="Title 2" xfId="5" xr:uid="{00000000-0005-0000-0000-00000C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19</xdr:row>
      <xdr:rowOff>156455</xdr:rowOff>
    </xdr:from>
    <xdr:to>
      <xdr:col>5</xdr:col>
      <xdr:colOff>2064132</xdr:colOff>
      <xdr:row>31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19</xdr:row>
      <xdr:rowOff>156393</xdr:rowOff>
    </xdr:from>
    <xdr:to>
      <xdr:col>11</xdr:col>
      <xdr:colOff>228681</xdr:colOff>
      <xdr:row>31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31</xdr:row>
      <xdr:rowOff>182213</xdr:rowOff>
    </xdr:from>
    <xdr:to>
      <xdr:col>5</xdr:col>
      <xdr:colOff>2064132</xdr:colOff>
      <xdr:row>45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//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31</xdr:row>
      <xdr:rowOff>182213</xdr:rowOff>
    </xdr:from>
    <xdr:to>
      <xdr:col>11</xdr:col>
      <xdr:colOff>228681</xdr:colOff>
      <xdr:row>45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17</xdr:row>
      <xdr:rowOff>89156</xdr:rowOff>
    </xdr:from>
    <xdr:to>
      <xdr:col>5</xdr:col>
      <xdr:colOff>2064132</xdr:colOff>
      <xdr:row>19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17</xdr:row>
      <xdr:rowOff>93220</xdr:rowOff>
    </xdr:from>
    <xdr:to>
      <xdr:col>11</xdr:col>
      <xdr:colOff>228681</xdr:colOff>
      <xdr:row>19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9</xdr:row>
      <xdr:rowOff>164546</xdr:rowOff>
    </xdr:from>
    <xdr:to>
      <xdr:col>11</xdr:col>
      <xdr:colOff>219075</xdr:colOff>
      <xdr:row>13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</xdr:row>
      <xdr:rowOff>171679</xdr:rowOff>
    </xdr:from>
    <xdr:to>
      <xdr:col>11</xdr:col>
      <xdr:colOff>209550</xdr:colOff>
      <xdr:row>9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2990 AIRWAYS</a:t>
          </a:r>
          <a:r>
            <a:rPr lang="en-US" sz="2000" b="1" baseline="0">
              <a:solidFill>
                <a:sysClr val="windowText" lastClr="000000"/>
              </a:solidFill>
            </a:rPr>
            <a:t> - MEMPHIS LAB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11</xdr:col>
      <xdr:colOff>209550</xdr:colOff>
      <xdr:row>1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11</xdr:col>
      <xdr:colOff>209550</xdr:colOff>
      <xdr:row>1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11</xdr:col>
      <xdr:colOff>209551</xdr:colOff>
      <xdr:row>1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38"/>
  <sheetViews>
    <sheetView showGridLines="0" tabSelected="1" view="pageBreakPreview" zoomScale="85" zoomScaleNormal="100" zoomScaleSheetLayoutView="85" workbookViewId="0">
      <selection activeCell="I128" sqref="I128"/>
    </sheetView>
  </sheetViews>
  <sheetFormatPr defaultColWidth="9.109375" defaultRowHeight="13.8" x14ac:dyDescent="0.3"/>
  <cols>
    <col min="1" max="1" width="2.88671875" style="2" customWidth="1"/>
    <col min="2" max="2" width="5.33203125" style="6" customWidth="1"/>
    <col min="3" max="3" width="10.88671875" style="6" customWidth="1"/>
    <col min="4" max="4" width="15" style="6" customWidth="1"/>
    <col min="5" max="5" width="12.6640625" style="6" customWidth="1"/>
    <col min="6" max="6" width="52.6640625" style="2" customWidth="1"/>
    <col min="7" max="7" width="8.88671875" style="13" customWidth="1"/>
    <col min="8" max="8" width="11.44140625" style="6" hidden="1" customWidth="1"/>
    <col min="9" max="9" width="11.44140625" style="6" customWidth="1"/>
    <col min="10" max="10" width="9" style="6" customWidth="1"/>
    <col min="11" max="11" width="10" style="6" customWidth="1"/>
    <col min="12" max="12" width="12.44140625" style="17" customWidth="1"/>
    <col min="13" max="13" width="13.33203125" style="2" customWidth="1"/>
    <col min="14" max="14" width="11.6640625" style="2" customWidth="1"/>
    <col min="15" max="16384" width="9.109375" style="2"/>
  </cols>
  <sheetData>
    <row r="1" spans="2:11" ht="14.25" customHeight="1" x14ac:dyDescent="0.3">
      <c r="B1" s="3"/>
      <c r="C1" s="3"/>
      <c r="D1" s="3"/>
      <c r="E1" s="4"/>
      <c r="F1" s="3"/>
      <c r="G1" s="14"/>
      <c r="H1" s="3"/>
      <c r="I1" s="3"/>
      <c r="J1" s="3"/>
      <c r="K1" s="3"/>
    </row>
    <row r="3" spans="2:11" x14ac:dyDescent="0.3">
      <c r="B3" s="4"/>
      <c r="C3" s="4"/>
      <c r="D3" s="4"/>
      <c r="E3" s="4"/>
      <c r="F3" s="5"/>
      <c r="G3" s="14"/>
      <c r="H3" s="4"/>
      <c r="I3" s="4"/>
      <c r="J3" s="4"/>
      <c r="K3" s="4"/>
    </row>
    <row r="4" spans="2:11" x14ac:dyDescent="0.3">
      <c r="B4" s="4"/>
      <c r="C4" s="4"/>
      <c r="D4" s="4"/>
      <c r="E4" s="4"/>
      <c r="F4" s="5"/>
      <c r="G4" s="14"/>
      <c r="H4" s="4"/>
      <c r="I4" s="4"/>
      <c r="J4" s="4"/>
      <c r="K4" s="4"/>
    </row>
    <row r="5" spans="2:11" x14ac:dyDescent="0.3">
      <c r="B5" s="4"/>
      <c r="C5" s="4"/>
      <c r="D5" s="4"/>
      <c r="E5" s="4"/>
      <c r="F5" s="5"/>
      <c r="G5" s="14"/>
      <c r="H5" s="4"/>
      <c r="I5" s="4"/>
      <c r="J5" s="4"/>
      <c r="K5" s="4"/>
    </row>
    <row r="8" spans="2:11" ht="14.25" customHeight="1" x14ac:dyDescent="0.3">
      <c r="F8" s="5"/>
    </row>
    <row r="9" spans="2:11" ht="14.25" customHeight="1" x14ac:dyDescent="0.3"/>
    <row r="10" spans="2:11" ht="14.25" customHeight="1" x14ac:dyDescent="0.3"/>
    <row r="11" spans="2:11" ht="14.25" customHeight="1" x14ac:dyDescent="0.3"/>
    <row r="12" spans="2:11" ht="14.25" customHeight="1" x14ac:dyDescent="0.3">
      <c r="F12" s="7"/>
    </row>
    <row r="13" spans="2:11" ht="14.25" customHeight="1" x14ac:dyDescent="0.3">
      <c r="F13" s="7"/>
    </row>
    <row r="14" spans="2:11" ht="14.25" customHeight="1" x14ac:dyDescent="0.3">
      <c r="F14" s="7"/>
    </row>
    <row r="15" spans="2:11" ht="14.25" customHeight="1" x14ac:dyDescent="0.3">
      <c r="F15" s="7"/>
    </row>
    <row r="16" spans="2:11" ht="15" customHeight="1" x14ac:dyDescent="0.3">
      <c r="F16" s="7"/>
    </row>
    <row r="47" spans="4:6" x14ac:dyDescent="0.3">
      <c r="D47" s="8" t="s">
        <v>16</v>
      </c>
      <c r="E47" s="112">
        <v>2480</v>
      </c>
      <c r="F47" s="112"/>
    </row>
    <row r="48" spans="4:6" x14ac:dyDescent="0.3">
      <c r="D48" s="9"/>
    </row>
    <row r="49" spans="2:14" x14ac:dyDescent="0.3">
      <c r="D49" s="10" t="s">
        <v>14</v>
      </c>
      <c r="E49" s="112" t="s">
        <v>13</v>
      </c>
      <c r="F49" s="112"/>
    </row>
    <row r="54" spans="2:14" ht="14.4" thickBot="1" x14ac:dyDescent="0.35"/>
    <row r="55" spans="2:14" ht="13.95" customHeight="1" x14ac:dyDescent="0.3">
      <c r="B55" s="97" t="s">
        <v>0</v>
      </c>
      <c r="C55" s="95" t="s">
        <v>12</v>
      </c>
      <c r="D55" s="95" t="s">
        <v>3</v>
      </c>
      <c r="E55" s="95" t="s">
        <v>1</v>
      </c>
      <c r="F55" s="95" t="s">
        <v>11</v>
      </c>
      <c r="G55" s="93" t="s">
        <v>2</v>
      </c>
      <c r="H55" s="95" t="s">
        <v>9</v>
      </c>
      <c r="I55" s="95" t="s">
        <v>61</v>
      </c>
      <c r="J55" s="95" t="s">
        <v>15</v>
      </c>
      <c r="K55" s="110" t="s">
        <v>25</v>
      </c>
      <c r="L55" s="89" t="s">
        <v>27</v>
      </c>
      <c r="M55" s="89" t="s">
        <v>28</v>
      </c>
      <c r="N55" s="91" t="s">
        <v>26</v>
      </c>
    </row>
    <row r="56" spans="2:14" ht="14.4" thickBot="1" x14ac:dyDescent="0.35">
      <c r="B56" s="98"/>
      <c r="C56" s="96"/>
      <c r="D56" s="96"/>
      <c r="E56" s="96"/>
      <c r="F56" s="96"/>
      <c r="G56" s="94"/>
      <c r="H56" s="96"/>
      <c r="I56" s="109"/>
      <c r="J56" s="96"/>
      <c r="K56" s="111"/>
      <c r="L56" s="90"/>
      <c r="M56" s="90"/>
      <c r="N56" s="92"/>
    </row>
    <row r="57" spans="2:14" x14ac:dyDescent="0.3">
      <c r="B57" s="32"/>
      <c r="C57" s="23"/>
      <c r="D57" s="23"/>
      <c r="E57" s="61">
        <v>10000</v>
      </c>
      <c r="F57" s="38" t="s">
        <v>6</v>
      </c>
      <c r="G57" s="24"/>
      <c r="H57" s="23"/>
      <c r="I57" s="23"/>
      <c r="J57" s="23"/>
      <c r="K57" s="23"/>
      <c r="L57" s="25"/>
      <c r="M57" s="25"/>
      <c r="N57" s="33"/>
    </row>
    <row r="58" spans="2:14" x14ac:dyDescent="0.3">
      <c r="B58" s="49" t="str">
        <f>IF(TRIM(G58)&lt;&gt;"",COUNTA($G$58:G58)&amp;"","")</f>
        <v>1</v>
      </c>
      <c r="C58" s="58"/>
      <c r="D58" s="58"/>
      <c r="E58" s="53"/>
      <c r="F58" s="44" t="s">
        <v>10</v>
      </c>
      <c r="G58" s="47">
        <v>1</v>
      </c>
      <c r="H58" s="50"/>
      <c r="I58" s="50"/>
      <c r="J58" s="58" t="s">
        <v>4</v>
      </c>
      <c r="K58" s="50"/>
      <c r="L58" s="19"/>
      <c r="M58" s="50"/>
      <c r="N58" s="18"/>
    </row>
    <row r="59" spans="2:14" x14ac:dyDescent="0.3">
      <c r="B59" s="49" t="str">
        <f>IF(TRIM(G59)&lt;&gt;"",COUNTA($G$58:G59)&amp;"","")</f>
        <v>2</v>
      </c>
      <c r="C59" s="58"/>
      <c r="D59" s="58"/>
      <c r="E59" s="53"/>
      <c r="F59" s="44" t="s">
        <v>20</v>
      </c>
      <c r="G59" s="47">
        <v>1</v>
      </c>
      <c r="H59" s="54"/>
      <c r="I59" s="54"/>
      <c r="J59" s="58" t="s">
        <v>4</v>
      </c>
      <c r="K59" s="50"/>
      <c r="L59" s="19"/>
      <c r="M59" s="50"/>
      <c r="N59" s="18"/>
    </row>
    <row r="60" spans="2:14" s="11" customFormat="1" x14ac:dyDescent="0.3">
      <c r="B60" s="49" t="str">
        <f>IF(TRIM(G60)&lt;&gt;"",COUNTA($G$58:G60)&amp;"","")</f>
        <v>3</v>
      </c>
      <c r="C60" s="58"/>
      <c r="D60" s="58"/>
      <c r="E60" s="53"/>
      <c r="F60" s="44" t="s">
        <v>5</v>
      </c>
      <c r="G60" s="47">
        <v>1</v>
      </c>
      <c r="H60" s="55"/>
      <c r="I60" s="55"/>
      <c r="J60" s="58" t="s">
        <v>4</v>
      </c>
      <c r="K60" s="50"/>
      <c r="L60" s="19"/>
      <c r="M60" s="50"/>
      <c r="N60" s="18"/>
    </row>
    <row r="61" spans="2:14" x14ac:dyDescent="0.3">
      <c r="B61" s="49" t="str">
        <f>IF(TRIM(G61)&lt;&gt;"",COUNTA($G$58:G61)&amp;"","")</f>
        <v>4</v>
      </c>
      <c r="C61" s="58"/>
      <c r="D61" s="58"/>
      <c r="E61" s="53"/>
      <c r="F61" s="44" t="s">
        <v>21</v>
      </c>
      <c r="G61" s="47">
        <v>1</v>
      </c>
      <c r="H61" s="55"/>
      <c r="I61" s="55"/>
      <c r="J61" s="58" t="s">
        <v>4</v>
      </c>
      <c r="K61" s="50"/>
      <c r="L61" s="19"/>
      <c r="M61" s="50"/>
      <c r="N61" s="18"/>
    </row>
    <row r="62" spans="2:14" x14ac:dyDescent="0.3">
      <c r="B62" s="49" t="str">
        <f>IF(TRIM(G62)&lt;&gt;"",COUNTA($G$58:G62)&amp;"","")</f>
        <v>5</v>
      </c>
      <c r="C62" s="58"/>
      <c r="D62" s="58"/>
      <c r="E62" s="53"/>
      <c r="F62" s="44" t="s">
        <v>22</v>
      </c>
      <c r="G62" s="47">
        <v>1</v>
      </c>
      <c r="H62" s="55"/>
      <c r="I62" s="55"/>
      <c r="J62" s="58" t="s">
        <v>4</v>
      </c>
      <c r="K62" s="50"/>
      <c r="L62" s="19"/>
      <c r="M62" s="50"/>
      <c r="N62" s="18"/>
    </row>
    <row r="63" spans="2:14" x14ac:dyDescent="0.3">
      <c r="B63" s="49" t="str">
        <f>IF(TRIM(G63)&lt;&gt;"",COUNTA($G$58:G63)&amp;"","")</f>
        <v>6</v>
      </c>
      <c r="C63" s="58"/>
      <c r="D63" s="58"/>
      <c r="E63" s="53"/>
      <c r="F63" s="44" t="s">
        <v>23</v>
      </c>
      <c r="G63" s="47">
        <v>1</v>
      </c>
      <c r="H63" s="55"/>
      <c r="I63" s="55"/>
      <c r="J63" s="58" t="s">
        <v>4</v>
      </c>
      <c r="K63" s="50"/>
      <c r="L63" s="19"/>
      <c r="M63" s="50"/>
      <c r="N63" s="18"/>
    </row>
    <row r="64" spans="2:14" x14ac:dyDescent="0.3">
      <c r="B64" s="49" t="str">
        <f>IF(TRIM(G64)&lt;&gt;"",COUNTA($G$58:G64)&amp;"","")</f>
        <v>7</v>
      </c>
      <c r="C64" s="58"/>
      <c r="D64" s="58"/>
      <c r="E64" s="53"/>
      <c r="F64" s="44" t="s">
        <v>24</v>
      </c>
      <c r="G64" s="47">
        <v>1</v>
      </c>
      <c r="H64" s="55"/>
      <c r="I64" s="55"/>
      <c r="J64" s="58" t="s">
        <v>4</v>
      </c>
      <c r="K64" s="50"/>
      <c r="L64" s="19"/>
      <c r="M64" s="50"/>
      <c r="N64" s="18"/>
    </row>
    <row r="65" spans="2:14" x14ac:dyDescent="0.3">
      <c r="B65" s="49" t="str">
        <f>IF(TRIM(G65)&lt;&gt;"",COUNTA($G$58:G65)&amp;"","")</f>
        <v>8</v>
      </c>
      <c r="C65" s="58"/>
      <c r="D65" s="58"/>
      <c r="E65" s="53"/>
      <c r="F65" s="44" t="s">
        <v>17</v>
      </c>
      <c r="G65" s="47">
        <v>1</v>
      </c>
      <c r="H65" s="55"/>
      <c r="I65" s="55"/>
      <c r="J65" s="58" t="s">
        <v>4</v>
      </c>
      <c r="K65" s="50"/>
      <c r="L65" s="19"/>
      <c r="M65" s="50"/>
      <c r="N65" s="18"/>
    </row>
    <row r="66" spans="2:14" x14ac:dyDescent="0.3">
      <c r="B66" s="49" t="str">
        <f>IF(TRIM(G66)&lt;&gt;"",COUNTA($G$58:G66)&amp;"","")</f>
        <v/>
      </c>
      <c r="C66" s="57"/>
      <c r="D66" s="57"/>
      <c r="E66" s="38"/>
      <c r="F66" s="45" t="s">
        <v>7</v>
      </c>
      <c r="G66" s="26"/>
      <c r="H66" s="27"/>
      <c r="I66" s="27"/>
      <c r="J66" s="27"/>
      <c r="K66" s="27"/>
      <c r="L66" s="28"/>
      <c r="M66" s="27"/>
      <c r="N66" s="34"/>
    </row>
    <row r="67" spans="2:14" x14ac:dyDescent="0.3">
      <c r="B67" s="49" t="str">
        <f>IF(TRIM(G67)&lt;&gt;"",COUNTA($G$58:G67)&amp;"","")</f>
        <v/>
      </c>
      <c r="C67" s="57"/>
      <c r="D67" s="57"/>
      <c r="E67" s="38"/>
      <c r="F67" s="38"/>
      <c r="G67" s="37"/>
      <c r="H67" s="38"/>
      <c r="I67" s="38"/>
      <c r="J67" s="38"/>
      <c r="K67" s="38"/>
      <c r="L67" s="29"/>
      <c r="M67" s="38"/>
      <c r="N67" s="35"/>
    </row>
    <row r="68" spans="2:14" x14ac:dyDescent="0.3">
      <c r="B68" s="49" t="str">
        <f>IF(TRIM(G68)&lt;&gt;"",COUNTA($G$58:G68)&amp;"","")</f>
        <v/>
      </c>
      <c r="C68" s="57"/>
      <c r="D68" s="57"/>
      <c r="E68" s="38"/>
      <c r="F68" s="38"/>
      <c r="G68" s="37"/>
      <c r="H68" s="38"/>
      <c r="I68" s="38"/>
      <c r="J68" s="38"/>
      <c r="K68" s="38"/>
      <c r="L68" s="29"/>
      <c r="M68" s="38"/>
      <c r="N68" s="35"/>
    </row>
    <row r="69" spans="2:14" s="15" customFormat="1" x14ac:dyDescent="0.3">
      <c r="B69" s="42" t="str">
        <f>IF(TRIM(G69)&lt;&gt;"",COUNTA($G$58:G69)&amp;"","")</f>
        <v/>
      </c>
      <c r="C69" s="59"/>
      <c r="D69" s="43"/>
      <c r="E69" s="43"/>
      <c r="F69" s="60" t="s">
        <v>31</v>
      </c>
      <c r="G69" s="46"/>
      <c r="H69" s="43"/>
      <c r="I69" s="43"/>
      <c r="J69" s="43"/>
      <c r="K69" s="43"/>
      <c r="L69" s="43"/>
      <c r="M69" s="43"/>
      <c r="N69" s="39"/>
    </row>
    <row r="70" spans="2:14" x14ac:dyDescent="0.3">
      <c r="B70" s="62" t="str">
        <f>IF(TRIM(G70)&lt;&gt;"",COUNTA($G$58:G70)&amp;"","")</f>
        <v/>
      </c>
      <c r="C70" s="56"/>
      <c r="D70" s="56"/>
      <c r="E70" s="61">
        <v>90000</v>
      </c>
      <c r="F70" s="38" t="s">
        <v>8</v>
      </c>
      <c r="G70" s="43"/>
      <c r="H70" s="43"/>
      <c r="I70" s="43"/>
      <c r="J70" s="43"/>
      <c r="K70" s="43"/>
      <c r="L70" s="43"/>
      <c r="M70" s="43"/>
      <c r="N70" s="39"/>
    </row>
    <row r="71" spans="2:14" s="11" customFormat="1" ht="41.4" x14ac:dyDescent="0.3">
      <c r="B71" s="63" t="str">
        <f>IF(TRIM(G71)&lt;&gt;"",COUNTA($G$58:G71)&amp;"","")</f>
        <v>9</v>
      </c>
      <c r="C71" s="99" t="s">
        <v>49</v>
      </c>
      <c r="D71" s="102"/>
      <c r="E71" s="102"/>
      <c r="F71" s="44" t="s">
        <v>34</v>
      </c>
      <c r="G71" s="54">
        <v>5445</v>
      </c>
      <c r="H71" s="54">
        <v>5441.97</v>
      </c>
      <c r="I71" s="68">
        <f t="shared" ref="I71:I130" si="0">G71*1.1</f>
        <v>5989.5000000000009</v>
      </c>
      <c r="J71" s="54" t="s">
        <v>29</v>
      </c>
      <c r="K71" s="69"/>
      <c r="L71" s="113"/>
      <c r="M71" s="71"/>
      <c r="N71" s="72"/>
    </row>
    <row r="72" spans="2:14" s="11" customFormat="1" ht="55.2" x14ac:dyDescent="0.3">
      <c r="B72" s="63" t="str">
        <f>IF(TRIM(G72)&lt;&gt;"",COUNTA($G$58:G72)&amp;"","")</f>
        <v>10</v>
      </c>
      <c r="C72" s="100"/>
      <c r="D72" s="100"/>
      <c r="E72" s="100"/>
      <c r="F72" s="44" t="s">
        <v>35</v>
      </c>
      <c r="G72" s="54">
        <v>145</v>
      </c>
      <c r="H72" s="54">
        <v>142.04</v>
      </c>
      <c r="I72" s="68">
        <f t="shared" si="0"/>
        <v>159.5</v>
      </c>
      <c r="J72" s="54" t="s">
        <v>29</v>
      </c>
      <c r="K72" s="69"/>
      <c r="L72" s="113"/>
      <c r="M72" s="71"/>
      <c r="N72" s="72"/>
    </row>
    <row r="73" spans="2:14" s="11" customFormat="1" ht="41.4" x14ac:dyDescent="0.3">
      <c r="B73" s="63" t="str">
        <f>IF(TRIM(G73)&lt;&gt;"",COUNTA($G$58:G73)&amp;"","")</f>
        <v>11</v>
      </c>
      <c r="C73" s="100"/>
      <c r="D73" s="100"/>
      <c r="E73" s="100"/>
      <c r="F73" s="44" t="s">
        <v>36</v>
      </c>
      <c r="G73" s="54">
        <v>2930</v>
      </c>
      <c r="H73" s="54">
        <v>2927.16</v>
      </c>
      <c r="I73" s="68">
        <f t="shared" si="0"/>
        <v>3223.0000000000005</v>
      </c>
      <c r="J73" s="54" t="s">
        <v>29</v>
      </c>
      <c r="K73" s="69"/>
      <c r="L73" s="113"/>
      <c r="M73" s="71"/>
      <c r="N73" s="72"/>
    </row>
    <row r="74" spans="2:14" s="11" customFormat="1" ht="42.75" customHeight="1" x14ac:dyDescent="0.3">
      <c r="B74" s="63" t="str">
        <f>IF(TRIM(G74)&lt;&gt;"",COUNTA($G$58:G74)&amp;"","")</f>
        <v>12</v>
      </c>
      <c r="C74" s="100"/>
      <c r="D74" s="100"/>
      <c r="E74" s="100"/>
      <c r="F74" s="44" t="s">
        <v>37</v>
      </c>
      <c r="G74" s="54">
        <v>1330</v>
      </c>
      <c r="H74" s="54">
        <v>1330.74</v>
      </c>
      <c r="I74" s="68">
        <f t="shared" si="0"/>
        <v>1463.0000000000002</v>
      </c>
      <c r="J74" s="54" t="s">
        <v>29</v>
      </c>
      <c r="K74" s="69"/>
      <c r="L74" s="113"/>
      <c r="M74" s="71"/>
      <c r="N74" s="72"/>
    </row>
    <row r="75" spans="2:14" s="11" customFormat="1" ht="55.2" x14ac:dyDescent="0.3">
      <c r="B75" s="63" t="str">
        <f>IF(TRIM(G75)&lt;&gt;"",COUNTA($G$58:G75)&amp;"","")</f>
        <v>13</v>
      </c>
      <c r="C75" s="100"/>
      <c r="D75" s="100"/>
      <c r="E75" s="100"/>
      <c r="F75" s="44" t="s">
        <v>58</v>
      </c>
      <c r="G75" s="54">
        <v>370</v>
      </c>
      <c r="H75" s="54">
        <v>369.3</v>
      </c>
      <c r="I75" s="68">
        <f t="shared" si="0"/>
        <v>407.00000000000006</v>
      </c>
      <c r="J75" s="54" t="s">
        <v>29</v>
      </c>
      <c r="K75" s="69"/>
      <c r="L75" s="113"/>
      <c r="M75" s="71"/>
      <c r="N75" s="72"/>
    </row>
    <row r="76" spans="2:14" s="11" customFormat="1" ht="55.2" x14ac:dyDescent="0.3">
      <c r="B76" s="63"/>
      <c r="C76" s="100"/>
      <c r="D76" s="100"/>
      <c r="E76" s="100"/>
      <c r="F76" s="44" t="s">
        <v>59</v>
      </c>
      <c r="G76" s="54">
        <v>50</v>
      </c>
      <c r="H76" s="54">
        <v>46.1</v>
      </c>
      <c r="I76" s="68">
        <f t="shared" si="0"/>
        <v>55.000000000000007</v>
      </c>
      <c r="J76" s="54" t="s">
        <v>29</v>
      </c>
      <c r="K76" s="69"/>
      <c r="L76" s="113"/>
      <c r="M76" s="71"/>
      <c r="N76" s="72"/>
    </row>
    <row r="77" spans="2:14" s="11" customFormat="1" ht="55.2" x14ac:dyDescent="0.3">
      <c r="B77" s="63" t="str">
        <f>IF(TRIM(G77)&lt;&gt;"",COUNTA($G$58:G77)&amp;"","")</f>
        <v>15</v>
      </c>
      <c r="C77" s="100"/>
      <c r="D77" s="100"/>
      <c r="E77" s="100"/>
      <c r="F77" s="44" t="s">
        <v>53</v>
      </c>
      <c r="G77" s="54">
        <v>800</v>
      </c>
      <c r="H77" s="54">
        <f>(99.8*8)</f>
        <v>798.4</v>
      </c>
      <c r="I77" s="68">
        <f t="shared" si="0"/>
        <v>880.00000000000011</v>
      </c>
      <c r="J77" s="54" t="s">
        <v>29</v>
      </c>
      <c r="K77" s="69"/>
      <c r="L77" s="113"/>
      <c r="M77" s="71"/>
      <c r="N77" s="72"/>
    </row>
    <row r="78" spans="2:14" s="11" customFormat="1" ht="55.2" x14ac:dyDescent="0.3">
      <c r="B78" s="63"/>
      <c r="C78" s="100"/>
      <c r="D78" s="100"/>
      <c r="E78" s="100"/>
      <c r="F78" s="44" t="s">
        <v>54</v>
      </c>
      <c r="G78" s="54">
        <v>100</v>
      </c>
      <c r="H78" s="54">
        <f>(24.62*4)</f>
        <v>98.48</v>
      </c>
      <c r="I78" s="68">
        <f t="shared" si="0"/>
        <v>110.00000000000001</v>
      </c>
      <c r="J78" s="54" t="s">
        <v>29</v>
      </c>
      <c r="K78" s="69"/>
      <c r="L78" s="113"/>
      <c r="M78" s="71"/>
      <c r="N78" s="72"/>
    </row>
    <row r="79" spans="2:14" s="11" customFormat="1" x14ac:dyDescent="0.3">
      <c r="B79" s="49" t="str">
        <f>IF(TRIM(G79)&lt;&gt;"",COUNTA($G$58:G79)&amp;"","")</f>
        <v>17</v>
      </c>
      <c r="C79" s="100"/>
      <c r="D79" s="100"/>
      <c r="E79" s="100"/>
      <c r="F79" s="65" t="s">
        <v>47</v>
      </c>
      <c r="G79" s="57">
        <f>G71+G72+G73+G74</f>
        <v>9850</v>
      </c>
      <c r="H79" s="57">
        <f>H71+H72+H73+H74</f>
        <v>9841.91</v>
      </c>
      <c r="I79" s="68">
        <f t="shared" si="0"/>
        <v>10835</v>
      </c>
      <c r="J79" s="57" t="s">
        <v>29</v>
      </c>
      <c r="K79" s="69"/>
      <c r="L79" s="113"/>
      <c r="M79" s="71"/>
      <c r="N79" s="72"/>
    </row>
    <row r="80" spans="2:14" s="11" customFormat="1" x14ac:dyDescent="0.3">
      <c r="B80" s="49" t="str">
        <f>IF(TRIM(G80)&lt;&gt;"",COUNTA($G$58:G80)&amp;"","")</f>
        <v>18</v>
      </c>
      <c r="C80" s="100"/>
      <c r="D80" s="100"/>
      <c r="E80" s="100"/>
      <c r="F80" s="65" t="s">
        <v>48</v>
      </c>
      <c r="G80" s="57">
        <f>G75+G76+G77+G78</f>
        <v>1320</v>
      </c>
      <c r="H80" s="57">
        <f>H75+H76+H77+H78</f>
        <v>1312.28</v>
      </c>
      <c r="I80" s="68">
        <f t="shared" si="0"/>
        <v>1452.0000000000002</v>
      </c>
      <c r="J80" s="57" t="s">
        <v>29</v>
      </c>
      <c r="K80" s="69"/>
      <c r="L80" s="113"/>
      <c r="M80" s="71"/>
      <c r="N80" s="72"/>
    </row>
    <row r="81" spans="2:14" s="11" customFormat="1" ht="41.4" x14ac:dyDescent="0.3">
      <c r="B81" s="49" t="str">
        <f>IF(TRIM(G81)&lt;&gt;"",COUNTA($G$58:G81)&amp;"","")</f>
        <v>19</v>
      </c>
      <c r="C81" s="100"/>
      <c r="D81" s="100"/>
      <c r="E81" s="100"/>
      <c r="F81" s="65" t="s">
        <v>50</v>
      </c>
      <c r="G81" s="57">
        <v>40</v>
      </c>
      <c r="H81" s="57">
        <v>39.6</v>
      </c>
      <c r="I81" s="68">
        <f t="shared" si="0"/>
        <v>44</v>
      </c>
      <c r="J81" s="57" t="s">
        <v>30</v>
      </c>
      <c r="K81" s="69"/>
      <c r="L81" s="113"/>
      <c r="M81" s="71"/>
      <c r="N81" s="72"/>
    </row>
    <row r="82" spans="2:14" s="11" customFormat="1" ht="41.4" x14ac:dyDescent="0.3">
      <c r="B82" s="63" t="str">
        <f>IF(TRIM(G82)&lt;&gt;"",COUNTA($G$58:G82)&amp;"","")</f>
        <v>20</v>
      </c>
      <c r="C82" s="100"/>
      <c r="D82" s="100"/>
      <c r="E82" s="100"/>
      <c r="F82" s="44" t="s">
        <v>38</v>
      </c>
      <c r="G82" s="54">
        <v>7</v>
      </c>
      <c r="H82" s="54">
        <v>7.03</v>
      </c>
      <c r="I82" s="68">
        <f t="shared" si="0"/>
        <v>7.7000000000000011</v>
      </c>
      <c r="J82" s="54" t="s">
        <v>30</v>
      </c>
      <c r="K82" s="69"/>
      <c r="L82" s="113"/>
      <c r="M82" s="71"/>
      <c r="N82" s="72"/>
    </row>
    <row r="83" spans="2:14" s="11" customFormat="1" ht="41.4" x14ac:dyDescent="0.3">
      <c r="B83" s="63" t="str">
        <f>IF(TRIM(G83)&lt;&gt;"",COUNTA($G$58:G83)&amp;"","")</f>
        <v>21</v>
      </c>
      <c r="C83" s="100"/>
      <c r="D83" s="100"/>
      <c r="E83" s="100"/>
      <c r="F83" s="44" t="s">
        <v>62</v>
      </c>
      <c r="G83" s="54">
        <v>510</v>
      </c>
      <c r="H83" s="54">
        <v>502.9</v>
      </c>
      <c r="I83" s="68">
        <v>600</v>
      </c>
      <c r="J83" s="54" t="s">
        <v>30</v>
      </c>
      <c r="K83" s="69"/>
      <c r="L83" s="113"/>
      <c r="M83" s="71"/>
      <c r="N83" s="72"/>
    </row>
    <row r="84" spans="2:14" s="11" customFormat="1" ht="41.4" x14ac:dyDescent="0.3">
      <c r="B84" s="63" t="str">
        <f>IF(TRIM(G84)&lt;&gt;"",COUNTA($G$58:G84)&amp;"","")</f>
        <v>22</v>
      </c>
      <c r="C84" s="100"/>
      <c r="D84" s="100"/>
      <c r="E84" s="100"/>
      <c r="F84" s="44" t="s">
        <v>63</v>
      </c>
      <c r="G84" s="54">
        <v>270</v>
      </c>
      <c r="H84" s="54">
        <v>269.74</v>
      </c>
      <c r="I84" s="68">
        <v>360</v>
      </c>
      <c r="J84" s="54" t="s">
        <v>30</v>
      </c>
      <c r="K84" s="69"/>
      <c r="L84" s="113"/>
      <c r="M84" s="71"/>
      <c r="N84" s="72"/>
    </row>
    <row r="85" spans="2:14" s="11" customFormat="1" ht="42.75" customHeight="1" x14ac:dyDescent="0.3">
      <c r="B85" s="63" t="str">
        <f>IF(TRIM(G85)&lt;&gt;"",COUNTA($G$58:G85)&amp;"","")</f>
        <v>23</v>
      </c>
      <c r="C85" s="100"/>
      <c r="D85" s="100"/>
      <c r="E85" s="100"/>
      <c r="F85" s="44" t="s">
        <v>64</v>
      </c>
      <c r="G85" s="54">
        <v>340</v>
      </c>
      <c r="H85" s="54">
        <v>338.01</v>
      </c>
      <c r="I85" s="68">
        <v>360</v>
      </c>
      <c r="J85" s="54" t="s">
        <v>30</v>
      </c>
      <c r="K85" s="69"/>
      <c r="L85" s="113"/>
      <c r="M85" s="71"/>
      <c r="N85" s="72"/>
    </row>
    <row r="86" spans="2:14" s="11" customFormat="1" ht="71.25" customHeight="1" x14ac:dyDescent="0.3">
      <c r="B86" s="63" t="str">
        <f>IF(TRIM(G86)&lt;&gt;"",COUNTA($G$58:G86)&amp;"","")</f>
        <v>24</v>
      </c>
      <c r="C86" s="100"/>
      <c r="D86" s="100"/>
      <c r="E86" s="100"/>
      <c r="F86" s="44" t="s">
        <v>65</v>
      </c>
      <c r="G86" s="54">
        <v>22</v>
      </c>
      <c r="H86" s="54">
        <v>21.94</v>
      </c>
      <c r="I86" s="68">
        <v>24.62</v>
      </c>
      <c r="J86" s="54" t="s">
        <v>30</v>
      </c>
      <c r="K86" s="69"/>
      <c r="L86" s="113"/>
      <c r="M86" s="71"/>
      <c r="N86" s="72"/>
    </row>
    <row r="87" spans="2:14" s="11" customFormat="1" ht="82.8" x14ac:dyDescent="0.3">
      <c r="B87" s="63" t="str">
        <f>IF(TRIM(G87)&lt;&gt;"",COUNTA($G$58:G87)&amp;"","")</f>
        <v>25</v>
      </c>
      <c r="C87" s="100"/>
      <c r="D87" s="100"/>
      <c r="E87" s="100"/>
      <c r="F87" s="44" t="s">
        <v>66</v>
      </c>
      <c r="G87" s="54">
        <v>80</v>
      </c>
      <c r="H87" s="54">
        <v>79.77</v>
      </c>
      <c r="I87" s="68">
        <v>88</v>
      </c>
      <c r="J87" s="54" t="s">
        <v>30</v>
      </c>
      <c r="K87" s="69"/>
      <c r="L87" s="113"/>
      <c r="M87" s="71"/>
      <c r="N87" s="72"/>
    </row>
    <row r="88" spans="2:14" s="11" customFormat="1" ht="41.4" x14ac:dyDescent="0.3">
      <c r="B88" s="63" t="str">
        <f>IF(TRIM(G88)&lt;&gt;"",COUNTA($G$58:G88)&amp;"","")</f>
        <v>26</v>
      </c>
      <c r="C88" s="100"/>
      <c r="D88" s="100"/>
      <c r="E88" s="100"/>
      <c r="F88" s="66" t="s">
        <v>67</v>
      </c>
      <c r="G88" s="67">
        <v>10</v>
      </c>
      <c r="H88" s="40">
        <v>9.3000000000000007</v>
      </c>
      <c r="I88" s="68">
        <v>16</v>
      </c>
      <c r="J88" s="64" t="s">
        <v>30</v>
      </c>
      <c r="K88" s="69"/>
      <c r="L88" s="113"/>
      <c r="M88" s="71"/>
      <c r="N88" s="72"/>
    </row>
    <row r="89" spans="2:14" s="11" customFormat="1" ht="41.4" x14ac:dyDescent="0.3">
      <c r="B89" s="63" t="str">
        <f>IF(TRIM(G89)&lt;&gt;"",COUNTA($G$58:G89)&amp;"","")</f>
        <v>27</v>
      </c>
      <c r="C89" s="101"/>
      <c r="D89" s="101"/>
      <c r="E89" s="101"/>
      <c r="F89" s="66" t="s">
        <v>68</v>
      </c>
      <c r="G89" s="67">
        <v>12</v>
      </c>
      <c r="H89" s="40">
        <v>12</v>
      </c>
      <c r="I89" s="68">
        <v>16</v>
      </c>
      <c r="J89" s="64" t="s">
        <v>30</v>
      </c>
      <c r="K89" s="69"/>
      <c r="L89" s="113"/>
      <c r="M89" s="71"/>
      <c r="N89" s="72"/>
    </row>
    <row r="90" spans="2:14" s="15" customFormat="1" x14ac:dyDescent="0.3">
      <c r="B90" s="42" t="str">
        <f>IF(TRIM(G90)&lt;&gt;"",COUNTA($G$58:G90)&amp;"","")</f>
        <v/>
      </c>
      <c r="C90" s="43"/>
      <c r="D90" s="43"/>
      <c r="E90" s="43"/>
      <c r="F90" s="60" t="s">
        <v>32</v>
      </c>
      <c r="G90" s="46"/>
      <c r="H90" s="43"/>
      <c r="I90" s="43"/>
      <c r="J90" s="43"/>
      <c r="K90" s="43"/>
      <c r="L90" s="43"/>
      <c r="M90" s="43"/>
      <c r="N90" s="39"/>
    </row>
    <row r="91" spans="2:14" s="11" customFormat="1" ht="41.4" x14ac:dyDescent="0.3">
      <c r="B91" s="63" t="str">
        <f>IF(TRIM(G91)&lt;&gt;"",COUNTA($G$58:G91)&amp;"","")</f>
        <v>28</v>
      </c>
      <c r="C91" s="107" t="s">
        <v>49</v>
      </c>
      <c r="D91" s="100"/>
      <c r="E91" s="100"/>
      <c r="F91" s="44" t="s">
        <v>40</v>
      </c>
      <c r="G91" s="54">
        <v>12380</v>
      </c>
      <c r="H91" s="54">
        <f>(907.57+11470)</f>
        <v>12377.57</v>
      </c>
      <c r="I91" s="68">
        <f t="shared" si="0"/>
        <v>13618.000000000002</v>
      </c>
      <c r="J91" s="54" t="s">
        <v>29</v>
      </c>
      <c r="K91" s="69"/>
      <c r="L91" s="113"/>
      <c r="M91" s="71"/>
      <c r="N91" s="72"/>
    </row>
    <row r="92" spans="2:14" s="11" customFormat="1" ht="27.6" x14ac:dyDescent="0.3">
      <c r="B92" s="63" t="str">
        <f>IF(TRIM(G92)&lt;&gt;"",COUNTA($G$58:G92)&amp;"","")</f>
        <v>29</v>
      </c>
      <c r="C92" s="100"/>
      <c r="D92" s="100"/>
      <c r="E92" s="100"/>
      <c r="F92" s="44" t="s">
        <v>39</v>
      </c>
      <c r="G92" s="54">
        <v>695</v>
      </c>
      <c r="H92" s="54">
        <v>694.97</v>
      </c>
      <c r="I92" s="68">
        <f t="shared" si="0"/>
        <v>764.50000000000011</v>
      </c>
      <c r="J92" s="54" t="s">
        <v>29</v>
      </c>
      <c r="K92" s="69"/>
      <c r="L92" s="113"/>
      <c r="M92" s="71"/>
      <c r="N92" s="72"/>
    </row>
    <row r="93" spans="2:14" s="11" customFormat="1" ht="57" customHeight="1" x14ac:dyDescent="0.3">
      <c r="B93" s="63" t="str">
        <f>IF(TRIM(G93)&lt;&gt;"",COUNTA($G$58:G93)&amp;"","")</f>
        <v>30</v>
      </c>
      <c r="C93" s="100"/>
      <c r="D93" s="100"/>
      <c r="E93" s="100"/>
      <c r="F93" s="44" t="s">
        <v>60</v>
      </c>
      <c r="G93" s="54">
        <v>370</v>
      </c>
      <c r="H93" s="54">
        <v>369.3</v>
      </c>
      <c r="I93" s="68">
        <f t="shared" si="0"/>
        <v>407.00000000000006</v>
      </c>
      <c r="J93" s="54" t="s">
        <v>29</v>
      </c>
      <c r="K93" s="69"/>
      <c r="L93" s="113"/>
      <c r="M93" s="71"/>
      <c r="N93" s="72"/>
    </row>
    <row r="94" spans="2:14" s="11" customFormat="1" ht="55.2" x14ac:dyDescent="0.3">
      <c r="B94" s="63"/>
      <c r="C94" s="100"/>
      <c r="D94" s="100"/>
      <c r="E94" s="100"/>
      <c r="F94" s="44" t="s">
        <v>59</v>
      </c>
      <c r="G94" s="54">
        <v>50</v>
      </c>
      <c r="H94" s="54">
        <v>46.1</v>
      </c>
      <c r="I94" s="68">
        <f t="shared" si="0"/>
        <v>55.000000000000007</v>
      </c>
      <c r="J94" s="54" t="s">
        <v>29</v>
      </c>
      <c r="K94" s="69"/>
      <c r="L94" s="113"/>
      <c r="M94" s="71"/>
      <c r="N94" s="72"/>
    </row>
    <row r="95" spans="2:14" s="11" customFormat="1" ht="55.2" x14ac:dyDescent="0.3">
      <c r="B95" s="63" t="str">
        <f>IF(TRIM(G95)&lt;&gt;"",COUNTA($G$58:G95)&amp;"","")</f>
        <v>32</v>
      </c>
      <c r="C95" s="100"/>
      <c r="D95" s="100"/>
      <c r="E95" s="100"/>
      <c r="F95" s="44" t="s">
        <v>53</v>
      </c>
      <c r="G95" s="54">
        <v>895</v>
      </c>
      <c r="H95" s="54">
        <f>(111.9*8)</f>
        <v>895.2</v>
      </c>
      <c r="I95" s="68">
        <f t="shared" si="0"/>
        <v>984.50000000000011</v>
      </c>
      <c r="J95" s="54" t="s">
        <v>29</v>
      </c>
      <c r="K95" s="69"/>
      <c r="L95" s="113"/>
      <c r="M95" s="71"/>
      <c r="N95" s="72"/>
    </row>
    <row r="96" spans="2:14" s="11" customFormat="1" ht="55.2" x14ac:dyDescent="0.3">
      <c r="B96" s="63"/>
      <c r="C96" s="100"/>
      <c r="D96" s="100"/>
      <c r="E96" s="100"/>
      <c r="F96" s="44" t="s">
        <v>54</v>
      </c>
      <c r="G96" s="54">
        <v>100</v>
      </c>
      <c r="H96" s="54">
        <f>(24.61*4)</f>
        <v>98.44</v>
      </c>
      <c r="I96" s="68">
        <f t="shared" si="0"/>
        <v>110.00000000000001</v>
      </c>
      <c r="J96" s="54" t="s">
        <v>29</v>
      </c>
      <c r="K96" s="69"/>
      <c r="L96" s="113"/>
      <c r="M96" s="71"/>
      <c r="N96" s="72"/>
    </row>
    <row r="97" spans="2:14" s="11" customFormat="1" x14ac:dyDescent="0.3">
      <c r="B97" s="63" t="str">
        <f>IF(TRIM(G97)&lt;&gt;"",COUNTA($G$58:G97)&amp;"","")</f>
        <v>34</v>
      </c>
      <c r="C97" s="100"/>
      <c r="D97" s="100"/>
      <c r="E97" s="100"/>
      <c r="F97" s="44" t="s">
        <v>55</v>
      </c>
      <c r="G97" s="54">
        <v>110</v>
      </c>
      <c r="H97" s="54">
        <v>108.16</v>
      </c>
      <c r="I97" s="68">
        <f t="shared" si="0"/>
        <v>121.00000000000001</v>
      </c>
      <c r="J97" s="54" t="s">
        <v>29</v>
      </c>
      <c r="K97" s="69"/>
      <c r="L97" s="113"/>
      <c r="M97" s="71"/>
      <c r="N97" s="72"/>
    </row>
    <row r="98" spans="2:14" s="11" customFormat="1" x14ac:dyDescent="0.3">
      <c r="B98" s="63" t="str">
        <f>IF(TRIM(G98)&lt;&gt;"",COUNTA($G$58:G98)&amp;"","")</f>
        <v>35</v>
      </c>
      <c r="C98" s="100"/>
      <c r="D98" s="100"/>
      <c r="E98" s="100"/>
      <c r="F98" s="65" t="s">
        <v>47</v>
      </c>
      <c r="G98" s="57">
        <f>G91+G92</f>
        <v>13075</v>
      </c>
      <c r="H98" s="57">
        <f>H91+H92</f>
        <v>13072.539999999999</v>
      </c>
      <c r="I98" s="68">
        <f t="shared" si="0"/>
        <v>14382.500000000002</v>
      </c>
      <c r="J98" s="57" t="s">
        <v>29</v>
      </c>
      <c r="K98" s="69"/>
      <c r="L98" s="113"/>
      <c r="M98" s="71"/>
      <c r="N98" s="72"/>
    </row>
    <row r="99" spans="2:14" s="11" customFormat="1" x14ac:dyDescent="0.3">
      <c r="B99" s="63" t="str">
        <f>IF(TRIM(G99)&lt;&gt;"",COUNTA($G$58:G99)&amp;"","")</f>
        <v>36</v>
      </c>
      <c r="C99" s="100"/>
      <c r="D99" s="100"/>
      <c r="E99" s="100"/>
      <c r="F99" s="65" t="s">
        <v>48</v>
      </c>
      <c r="G99" s="57">
        <f>G93+G94+G95+G96</f>
        <v>1415</v>
      </c>
      <c r="H99" s="57">
        <f>H93+H94+H95+H96</f>
        <v>1409.0400000000002</v>
      </c>
      <c r="I99" s="68">
        <f t="shared" si="0"/>
        <v>1556.5000000000002</v>
      </c>
      <c r="J99" s="57" t="s">
        <v>29</v>
      </c>
      <c r="K99" s="69"/>
      <c r="L99" s="113"/>
      <c r="M99" s="71"/>
      <c r="N99" s="72"/>
    </row>
    <row r="100" spans="2:14" s="11" customFormat="1" ht="41.4" x14ac:dyDescent="0.3">
      <c r="B100" s="49" t="str">
        <f>IF(TRIM(G100)&lt;&gt;"",COUNTA($G$58:G100)&amp;"","")</f>
        <v>37</v>
      </c>
      <c r="C100" s="100"/>
      <c r="D100" s="100"/>
      <c r="E100" s="100"/>
      <c r="F100" s="65" t="s">
        <v>50</v>
      </c>
      <c r="G100" s="57">
        <v>60</v>
      </c>
      <c r="H100" s="57">
        <v>58.98</v>
      </c>
      <c r="I100" s="68">
        <f t="shared" si="0"/>
        <v>66</v>
      </c>
      <c r="J100" s="57" t="s">
        <v>30</v>
      </c>
      <c r="K100" s="69"/>
      <c r="L100" s="113"/>
      <c r="M100" s="71"/>
      <c r="N100" s="72"/>
    </row>
    <row r="101" spans="2:14" s="11" customFormat="1" ht="41.4" x14ac:dyDescent="0.3">
      <c r="B101" s="63" t="str">
        <f>IF(TRIM(G101)&lt;&gt;"",COUNTA($G$58:G101)&amp;"","")</f>
        <v>38</v>
      </c>
      <c r="C101" s="100"/>
      <c r="D101" s="100"/>
      <c r="E101" s="100"/>
      <c r="F101" s="44" t="s">
        <v>69</v>
      </c>
      <c r="G101" s="54">
        <v>660</v>
      </c>
      <c r="H101" s="54">
        <v>659.6</v>
      </c>
      <c r="I101" s="68">
        <v>700</v>
      </c>
      <c r="J101" s="54" t="s">
        <v>30</v>
      </c>
      <c r="K101" s="69"/>
      <c r="L101" s="113"/>
      <c r="M101" s="71"/>
      <c r="N101" s="72"/>
    </row>
    <row r="102" spans="2:14" s="11" customFormat="1" ht="27.6" x14ac:dyDescent="0.3">
      <c r="B102" s="63" t="str">
        <f>IF(TRIM(G102)&lt;&gt;"",COUNTA($G$58:G102)&amp;"","")</f>
        <v>39</v>
      </c>
      <c r="C102" s="100"/>
      <c r="D102" s="100"/>
      <c r="E102" s="100"/>
      <c r="F102" s="44" t="s">
        <v>70</v>
      </c>
      <c r="G102" s="54">
        <v>195</v>
      </c>
      <c r="H102" s="54">
        <v>194.4</v>
      </c>
      <c r="I102" s="68">
        <v>240</v>
      </c>
      <c r="J102" s="54" t="s">
        <v>30</v>
      </c>
      <c r="K102" s="69"/>
      <c r="L102" s="113"/>
      <c r="M102" s="71"/>
      <c r="N102" s="72"/>
    </row>
    <row r="103" spans="2:14" s="11" customFormat="1" ht="85.5" customHeight="1" x14ac:dyDescent="0.3">
      <c r="B103" s="63" t="str">
        <f>IF(TRIM(G103)&lt;&gt;"",COUNTA($G$58:G103)&amp;"","")</f>
        <v>40</v>
      </c>
      <c r="C103" s="100"/>
      <c r="D103" s="100"/>
      <c r="E103" s="100"/>
      <c r="F103" s="44" t="s">
        <v>71</v>
      </c>
      <c r="G103" s="54">
        <v>87</v>
      </c>
      <c r="H103" s="54">
        <f>(63.2+24)</f>
        <v>87.2</v>
      </c>
      <c r="I103" s="68">
        <f t="shared" si="0"/>
        <v>95.7</v>
      </c>
      <c r="J103" s="54" t="s">
        <v>30</v>
      </c>
      <c r="K103" s="69"/>
      <c r="L103" s="113"/>
      <c r="M103" s="71"/>
      <c r="N103" s="72"/>
    </row>
    <row r="104" spans="2:14" s="11" customFormat="1" ht="69" x14ac:dyDescent="0.3">
      <c r="B104" s="63" t="str">
        <f>IF(TRIM(G104)&lt;&gt;"",COUNTA($G$58:G104)&amp;"","")</f>
        <v>41</v>
      </c>
      <c r="C104" s="100"/>
      <c r="D104" s="100"/>
      <c r="E104" s="100"/>
      <c r="F104" s="44" t="s">
        <v>65</v>
      </c>
      <c r="G104" s="54">
        <v>22</v>
      </c>
      <c r="H104" s="54">
        <v>21.9</v>
      </c>
      <c r="I104" s="68">
        <v>25</v>
      </c>
      <c r="J104" s="54" t="s">
        <v>30</v>
      </c>
      <c r="K104" s="69"/>
      <c r="L104" s="113"/>
      <c r="M104" s="71"/>
      <c r="N104" s="72"/>
    </row>
    <row r="105" spans="2:14" s="11" customFormat="1" ht="41.4" x14ac:dyDescent="0.3">
      <c r="B105" s="63" t="str">
        <f>IF(TRIM(G105)&lt;&gt;"",COUNTA($G$58:G105)&amp;"","")</f>
        <v>42</v>
      </c>
      <c r="C105" s="101"/>
      <c r="D105" s="101"/>
      <c r="E105" s="101"/>
      <c r="F105" s="66" t="s">
        <v>67</v>
      </c>
      <c r="G105" s="67">
        <v>12</v>
      </c>
      <c r="H105" s="40">
        <v>11.8</v>
      </c>
      <c r="I105" s="68">
        <v>16</v>
      </c>
      <c r="J105" s="64" t="s">
        <v>30</v>
      </c>
      <c r="K105" s="69"/>
      <c r="L105" s="113"/>
      <c r="M105" s="71"/>
      <c r="N105" s="72"/>
    </row>
    <row r="106" spans="2:14" s="15" customFormat="1" x14ac:dyDescent="0.3">
      <c r="B106" s="42" t="str">
        <f>IF(TRIM(G106)&lt;&gt;"",COUNTA($G$58:G106)&amp;"","")</f>
        <v/>
      </c>
      <c r="C106" s="43"/>
      <c r="D106" s="43"/>
      <c r="E106" s="43"/>
      <c r="F106" s="60" t="s">
        <v>51</v>
      </c>
      <c r="G106" s="46"/>
      <c r="H106" s="43"/>
      <c r="I106" s="43"/>
      <c r="J106" s="43"/>
      <c r="K106" s="43"/>
      <c r="L106" s="43"/>
      <c r="M106" s="43"/>
      <c r="N106" s="39"/>
    </row>
    <row r="107" spans="2:14" s="11" customFormat="1" ht="15" customHeight="1" x14ac:dyDescent="0.3">
      <c r="B107" s="63" t="str">
        <f>IF(TRIM(G107)&lt;&gt;"",COUNTA($G$58:G107)&amp;"","")</f>
        <v>43</v>
      </c>
      <c r="C107" s="99" t="s">
        <v>49</v>
      </c>
      <c r="D107" s="102"/>
      <c r="E107" s="102"/>
      <c r="F107" s="44" t="s">
        <v>55</v>
      </c>
      <c r="G107" s="54">
        <v>235</v>
      </c>
      <c r="H107" s="54">
        <v>234.6</v>
      </c>
      <c r="I107" s="68">
        <f t="shared" si="0"/>
        <v>258.5</v>
      </c>
      <c r="J107" s="54" t="s">
        <v>29</v>
      </c>
      <c r="K107" s="69"/>
      <c r="L107" s="113"/>
      <c r="M107" s="71"/>
      <c r="N107" s="72"/>
    </row>
    <row r="108" spans="2:14" s="11" customFormat="1" ht="27.6" x14ac:dyDescent="0.3">
      <c r="B108" s="63" t="str">
        <f>IF(TRIM(G108)&lt;&gt;"",COUNTA($G$58:G108)&amp;"","")</f>
        <v>44</v>
      </c>
      <c r="C108" s="107"/>
      <c r="D108" s="100"/>
      <c r="E108" s="100"/>
      <c r="F108" s="44" t="s">
        <v>56</v>
      </c>
      <c r="G108" s="54">
        <v>115</v>
      </c>
      <c r="H108" s="54">
        <v>111.3</v>
      </c>
      <c r="I108" s="68">
        <f t="shared" si="0"/>
        <v>126.50000000000001</v>
      </c>
      <c r="J108" s="54" t="s">
        <v>29</v>
      </c>
      <c r="K108" s="69"/>
      <c r="L108" s="113"/>
      <c r="M108" s="71"/>
      <c r="N108" s="72"/>
    </row>
    <row r="109" spans="2:14" s="11" customFormat="1" x14ac:dyDescent="0.3">
      <c r="B109" s="63"/>
      <c r="C109" s="107"/>
      <c r="D109" s="100"/>
      <c r="E109" s="100"/>
      <c r="F109" s="65" t="s">
        <v>47</v>
      </c>
      <c r="G109" s="54">
        <f>G108</f>
        <v>115</v>
      </c>
      <c r="H109" s="54">
        <f>H108</f>
        <v>111.3</v>
      </c>
      <c r="I109" s="68">
        <f t="shared" si="0"/>
        <v>126.50000000000001</v>
      </c>
      <c r="J109" s="54" t="s">
        <v>29</v>
      </c>
      <c r="K109" s="69"/>
      <c r="L109" s="113"/>
      <c r="M109" s="71"/>
      <c r="N109" s="72"/>
    </row>
    <row r="110" spans="2:14" s="11" customFormat="1" ht="41.4" x14ac:dyDescent="0.3">
      <c r="B110" s="63" t="str">
        <f>IF(TRIM(G110)&lt;&gt;"",COUNTA($G$58:G110)&amp;"","")</f>
        <v>46</v>
      </c>
      <c r="C110" s="107"/>
      <c r="D110" s="100"/>
      <c r="E110" s="100"/>
      <c r="F110" s="44" t="s">
        <v>72</v>
      </c>
      <c r="G110" s="54">
        <v>85</v>
      </c>
      <c r="H110" s="54">
        <v>85.3</v>
      </c>
      <c r="I110" s="68">
        <v>100</v>
      </c>
      <c r="J110" s="54" t="s">
        <v>30</v>
      </c>
      <c r="K110" s="69"/>
      <c r="L110" s="113"/>
      <c r="M110" s="71"/>
      <c r="N110" s="72"/>
    </row>
    <row r="111" spans="2:14" s="11" customFormat="1" ht="27.6" x14ac:dyDescent="0.3">
      <c r="B111" s="63" t="str">
        <f>IF(TRIM(G111)&lt;&gt;"",COUNTA($G$58:G111)&amp;"","")</f>
        <v>47</v>
      </c>
      <c r="C111" s="108"/>
      <c r="D111" s="101"/>
      <c r="E111" s="101"/>
      <c r="F111" s="44" t="s">
        <v>70</v>
      </c>
      <c r="G111" s="54">
        <v>36</v>
      </c>
      <c r="H111" s="54">
        <v>36.1</v>
      </c>
      <c r="I111" s="68">
        <v>120</v>
      </c>
      <c r="J111" s="54" t="s">
        <v>30</v>
      </c>
      <c r="K111" s="69"/>
      <c r="L111" s="113"/>
      <c r="M111" s="71"/>
      <c r="N111" s="72"/>
    </row>
    <row r="112" spans="2:14" s="15" customFormat="1" x14ac:dyDescent="0.3">
      <c r="B112" s="42" t="str">
        <f>IF(TRIM(G112)&lt;&gt;"",COUNTA($G$58:G112)&amp;"","")</f>
        <v/>
      </c>
      <c r="C112" s="43"/>
      <c r="D112" s="43"/>
      <c r="E112" s="43"/>
      <c r="F112" s="60" t="s">
        <v>52</v>
      </c>
      <c r="G112" s="46"/>
      <c r="H112" s="43"/>
      <c r="I112" s="43"/>
      <c r="J112" s="43"/>
      <c r="K112" s="43"/>
      <c r="L112" s="43"/>
      <c r="M112" s="43"/>
      <c r="N112" s="39"/>
    </row>
    <row r="113" spans="2:14" s="11" customFormat="1" x14ac:dyDescent="0.3">
      <c r="B113" s="63" t="str">
        <f>IF(TRIM(G113)&lt;&gt;"",COUNTA($G$58:G113)&amp;"","")</f>
        <v>48</v>
      </c>
      <c r="C113" s="99" t="s">
        <v>49</v>
      </c>
      <c r="D113" s="102"/>
      <c r="E113" s="102"/>
      <c r="F113" s="44" t="s">
        <v>41</v>
      </c>
      <c r="G113" s="54">
        <v>1535</v>
      </c>
      <c r="H113" s="54">
        <v>1535.3</v>
      </c>
      <c r="I113" s="68">
        <f t="shared" si="0"/>
        <v>1688.5000000000002</v>
      </c>
      <c r="J113" s="54" t="s">
        <v>29</v>
      </c>
      <c r="K113" s="69"/>
      <c r="L113" s="113"/>
      <c r="M113" s="71"/>
      <c r="N113" s="72"/>
    </row>
    <row r="114" spans="2:14" s="11" customFormat="1" ht="27.6" x14ac:dyDescent="0.3">
      <c r="B114" s="63" t="str">
        <f>IF(TRIM(G114)&lt;&gt;"",COUNTA($G$58:G114)&amp;"","")</f>
        <v>49</v>
      </c>
      <c r="C114" s="100"/>
      <c r="D114" s="100"/>
      <c r="E114" s="100"/>
      <c r="F114" s="44" t="s">
        <v>56</v>
      </c>
      <c r="G114" s="54">
        <v>710</v>
      </c>
      <c r="H114" s="54">
        <v>708.4</v>
      </c>
      <c r="I114" s="68">
        <f t="shared" si="0"/>
        <v>781.00000000000011</v>
      </c>
      <c r="J114" s="54" t="s">
        <v>29</v>
      </c>
      <c r="K114" s="69"/>
      <c r="L114" s="113"/>
      <c r="M114" s="71"/>
      <c r="N114" s="72"/>
    </row>
    <row r="115" spans="2:14" s="11" customFormat="1" ht="55.2" x14ac:dyDescent="0.3">
      <c r="B115" s="63" t="str">
        <f>IF(TRIM(G115)&lt;&gt;"",COUNTA($G$58:G115)&amp;"","")</f>
        <v>50</v>
      </c>
      <c r="C115" s="100"/>
      <c r="D115" s="100"/>
      <c r="E115" s="100"/>
      <c r="F115" s="44" t="s">
        <v>57</v>
      </c>
      <c r="G115" s="54">
        <v>50</v>
      </c>
      <c r="H115" s="54">
        <v>46.13</v>
      </c>
      <c r="I115" s="68">
        <f t="shared" si="0"/>
        <v>55.000000000000007</v>
      </c>
      <c r="J115" s="54" t="s">
        <v>29</v>
      </c>
      <c r="K115" s="69"/>
      <c r="L115" s="113"/>
      <c r="M115" s="71"/>
      <c r="N115" s="72"/>
    </row>
    <row r="116" spans="2:14" s="11" customFormat="1" ht="55.2" x14ac:dyDescent="0.3">
      <c r="B116" s="63" t="str">
        <f>IF(TRIM(G116)&lt;&gt;"",COUNTA($G$58:G116)&amp;"","")</f>
        <v>51</v>
      </c>
      <c r="C116" s="100"/>
      <c r="D116" s="100"/>
      <c r="E116" s="100"/>
      <c r="F116" s="44" t="s">
        <v>54</v>
      </c>
      <c r="G116" s="54">
        <v>100</v>
      </c>
      <c r="H116" s="54">
        <f>(24.61*4)</f>
        <v>98.44</v>
      </c>
      <c r="I116" s="68">
        <f t="shared" si="0"/>
        <v>110.00000000000001</v>
      </c>
      <c r="J116" s="54" t="s">
        <v>29</v>
      </c>
      <c r="K116" s="69"/>
      <c r="L116" s="113"/>
      <c r="M116" s="71"/>
      <c r="N116" s="72"/>
    </row>
    <row r="117" spans="2:14" s="11" customFormat="1" x14ac:dyDescent="0.3">
      <c r="B117" s="63"/>
      <c r="C117" s="100"/>
      <c r="D117" s="100"/>
      <c r="E117" s="100"/>
      <c r="F117" s="65" t="s">
        <v>47</v>
      </c>
      <c r="G117" s="57">
        <f>G114</f>
        <v>710</v>
      </c>
      <c r="H117" s="57">
        <f>H114</f>
        <v>708.4</v>
      </c>
      <c r="I117" s="68">
        <f t="shared" si="0"/>
        <v>781.00000000000011</v>
      </c>
      <c r="J117" s="57" t="s">
        <v>29</v>
      </c>
      <c r="K117" s="69"/>
      <c r="L117" s="113"/>
      <c r="M117" s="71"/>
      <c r="N117" s="72"/>
    </row>
    <row r="118" spans="2:14" s="11" customFormat="1" x14ac:dyDescent="0.3">
      <c r="B118" s="63"/>
      <c r="C118" s="100"/>
      <c r="D118" s="100"/>
      <c r="E118" s="100"/>
      <c r="F118" s="65" t="s">
        <v>48</v>
      </c>
      <c r="G118" s="57">
        <f>G115+G116</f>
        <v>150</v>
      </c>
      <c r="H118" s="57">
        <f>H115+H116</f>
        <v>144.57</v>
      </c>
      <c r="I118" s="68">
        <f t="shared" si="0"/>
        <v>165</v>
      </c>
      <c r="J118" s="57" t="s">
        <v>29</v>
      </c>
      <c r="K118" s="69"/>
      <c r="L118" s="113"/>
      <c r="M118" s="71"/>
      <c r="N118" s="72"/>
    </row>
    <row r="119" spans="2:14" s="11" customFormat="1" ht="48.75" customHeight="1" x14ac:dyDescent="0.3">
      <c r="B119" s="63" t="str">
        <f>IF(TRIM(G119)&lt;&gt;"",COUNTA($G$58:G119)&amp;"","")</f>
        <v>54</v>
      </c>
      <c r="C119" s="100"/>
      <c r="D119" s="100"/>
      <c r="E119" s="100"/>
      <c r="F119" s="44" t="s">
        <v>73</v>
      </c>
      <c r="G119" s="54">
        <v>290</v>
      </c>
      <c r="H119" s="54">
        <v>288.39999999999998</v>
      </c>
      <c r="I119" s="68">
        <v>300</v>
      </c>
      <c r="J119" s="54" t="s">
        <v>30</v>
      </c>
      <c r="K119" s="69"/>
      <c r="L119" s="113"/>
      <c r="M119" s="71"/>
      <c r="N119" s="72"/>
    </row>
    <row r="120" spans="2:14" s="11" customFormat="1" ht="36" customHeight="1" x14ac:dyDescent="0.3">
      <c r="B120" s="63" t="str">
        <f>IF(TRIM(G120)&lt;&gt;"",COUNTA($G$58:G120)&amp;"","")</f>
        <v>55</v>
      </c>
      <c r="C120" s="100"/>
      <c r="D120" s="100"/>
      <c r="E120" s="100"/>
      <c r="F120" s="44" t="s">
        <v>70</v>
      </c>
      <c r="G120" s="54">
        <v>181</v>
      </c>
      <c r="H120" s="54">
        <v>181.1</v>
      </c>
      <c r="I120" s="68">
        <v>240</v>
      </c>
      <c r="J120" s="54" t="s">
        <v>30</v>
      </c>
      <c r="K120" s="69"/>
      <c r="L120" s="113"/>
      <c r="M120" s="71"/>
      <c r="N120" s="72"/>
    </row>
    <row r="121" spans="2:14" s="11" customFormat="1" ht="69" x14ac:dyDescent="0.3">
      <c r="B121" s="63" t="str">
        <f>IF(TRIM(G121)&lt;&gt;"",COUNTA($G$58:G121)&amp;"","")</f>
        <v>56</v>
      </c>
      <c r="C121" s="100"/>
      <c r="D121" s="100"/>
      <c r="E121" s="100"/>
      <c r="F121" s="44" t="s">
        <v>65</v>
      </c>
      <c r="G121" s="54">
        <v>22</v>
      </c>
      <c r="H121" s="54">
        <v>21.9</v>
      </c>
      <c r="I121" s="68">
        <v>25</v>
      </c>
      <c r="J121" s="54" t="s">
        <v>30</v>
      </c>
      <c r="K121" s="69"/>
      <c r="L121" s="113"/>
      <c r="M121" s="71"/>
      <c r="N121" s="72"/>
    </row>
    <row r="122" spans="2:14" s="11" customFormat="1" ht="82.8" x14ac:dyDescent="0.3">
      <c r="B122" s="63" t="str">
        <f>IF(TRIM(G122)&lt;&gt;"",COUNTA($G$58:G122)&amp;"","")</f>
        <v>57</v>
      </c>
      <c r="C122" s="100"/>
      <c r="D122" s="100"/>
      <c r="E122" s="100"/>
      <c r="F122" s="44" t="s">
        <v>74</v>
      </c>
      <c r="G122" s="54">
        <v>24</v>
      </c>
      <c r="H122" s="54">
        <v>24.1</v>
      </c>
      <c r="I122" s="68">
        <v>32</v>
      </c>
      <c r="J122" s="54" t="s">
        <v>30</v>
      </c>
      <c r="K122" s="69"/>
      <c r="L122" s="113"/>
      <c r="M122" s="71"/>
      <c r="N122" s="72"/>
    </row>
    <row r="123" spans="2:14" s="11" customFormat="1" ht="53.25" customHeight="1" x14ac:dyDescent="0.3">
      <c r="B123" s="63" t="str">
        <f>IF(TRIM(G123)&lt;&gt;"",COUNTA($G$58:G123)&amp;"","")</f>
        <v>58</v>
      </c>
      <c r="C123" s="101"/>
      <c r="D123" s="101"/>
      <c r="E123" s="101"/>
      <c r="F123" s="66" t="s">
        <v>75</v>
      </c>
      <c r="G123" s="54">
        <v>20</v>
      </c>
      <c r="H123" s="54">
        <v>19</v>
      </c>
      <c r="I123" s="68">
        <v>24</v>
      </c>
      <c r="J123" s="54" t="s">
        <v>30</v>
      </c>
      <c r="K123" s="69"/>
      <c r="L123" s="113"/>
      <c r="M123" s="71"/>
      <c r="N123" s="72"/>
    </row>
    <row r="124" spans="2:14" s="15" customFormat="1" x14ac:dyDescent="0.3">
      <c r="B124" s="42" t="str">
        <f>IF(TRIM(G124)&lt;&gt;"",COUNTA($G$58:G124)&amp;"","")</f>
        <v/>
      </c>
      <c r="C124" s="59"/>
      <c r="D124" s="43"/>
      <c r="E124" s="43"/>
      <c r="F124" s="60" t="s">
        <v>33</v>
      </c>
      <c r="G124" s="46"/>
      <c r="H124" s="43"/>
      <c r="I124" s="43"/>
      <c r="J124" s="43"/>
      <c r="K124" s="43"/>
      <c r="L124" s="43"/>
      <c r="M124" s="43"/>
      <c r="N124" s="39"/>
    </row>
    <row r="125" spans="2:14" ht="55.2" x14ac:dyDescent="0.3">
      <c r="B125" s="49" t="str">
        <f>IF(TRIM(G125)&lt;&gt;"",COUNTA($G$58:G125)&amp;"","")</f>
        <v>59</v>
      </c>
      <c r="C125" s="106" t="s">
        <v>49</v>
      </c>
      <c r="D125" s="103"/>
      <c r="E125" s="103"/>
      <c r="F125" s="44" t="s">
        <v>42</v>
      </c>
      <c r="G125" s="54">
        <v>520</v>
      </c>
      <c r="H125" s="54">
        <v>516.6</v>
      </c>
      <c r="I125" s="68">
        <f t="shared" si="0"/>
        <v>572</v>
      </c>
      <c r="J125" s="54" t="s">
        <v>29</v>
      </c>
      <c r="K125" s="69"/>
      <c r="L125" s="70"/>
      <c r="M125" s="71"/>
      <c r="N125" s="72"/>
    </row>
    <row r="126" spans="2:14" ht="55.2" x14ac:dyDescent="0.3">
      <c r="B126" s="49" t="str">
        <f>IF(TRIM(G126)&lt;&gt;"",COUNTA($G$58:G126)&amp;"","")</f>
        <v>60</v>
      </c>
      <c r="C126" s="104"/>
      <c r="D126" s="104"/>
      <c r="E126" s="104"/>
      <c r="F126" s="44" t="s">
        <v>43</v>
      </c>
      <c r="G126" s="54">
        <v>115</v>
      </c>
      <c r="H126" s="54">
        <v>114.07</v>
      </c>
      <c r="I126" s="68">
        <f t="shared" si="0"/>
        <v>126.50000000000001</v>
      </c>
      <c r="J126" s="54" t="s">
        <v>29</v>
      </c>
      <c r="K126" s="69"/>
      <c r="L126" s="113"/>
      <c r="M126" s="71"/>
      <c r="N126" s="72"/>
    </row>
    <row r="127" spans="2:14" x14ac:dyDescent="0.3">
      <c r="B127" s="49" t="str">
        <f>IF(TRIM(G127)&lt;&gt;"",COUNTA($G$58:G127)&amp;"","")</f>
        <v>61</v>
      </c>
      <c r="C127" s="104"/>
      <c r="D127" s="104"/>
      <c r="E127" s="104"/>
      <c r="F127" s="65" t="s">
        <v>48</v>
      </c>
      <c r="G127" s="57">
        <f>G125+G126</f>
        <v>635</v>
      </c>
      <c r="H127" s="57">
        <f>H125+H126</f>
        <v>630.67000000000007</v>
      </c>
      <c r="I127" s="68">
        <f t="shared" si="0"/>
        <v>698.5</v>
      </c>
      <c r="J127" s="57" t="s">
        <v>29</v>
      </c>
      <c r="K127" s="69"/>
      <c r="L127" s="113"/>
      <c r="M127" s="71"/>
      <c r="N127" s="72"/>
    </row>
    <row r="128" spans="2:14" ht="41.4" x14ac:dyDescent="0.3">
      <c r="B128" s="49" t="str">
        <f>IF(TRIM(G128)&lt;&gt;"",COUNTA($G$58:G128)&amp;"","")</f>
        <v>62</v>
      </c>
      <c r="C128" s="104"/>
      <c r="D128" s="104"/>
      <c r="E128" s="104"/>
      <c r="F128" s="44" t="s">
        <v>44</v>
      </c>
      <c r="G128" s="54">
        <v>60</v>
      </c>
      <c r="H128" s="54">
        <v>59.36</v>
      </c>
      <c r="I128" s="68">
        <f t="shared" si="0"/>
        <v>66</v>
      </c>
      <c r="J128" s="54" t="s">
        <v>30</v>
      </c>
      <c r="K128" s="69"/>
      <c r="L128" s="113"/>
      <c r="M128" s="71"/>
      <c r="N128" s="72"/>
    </row>
    <row r="129" spans="2:14" ht="55.2" x14ac:dyDescent="0.3">
      <c r="B129" s="49" t="str">
        <f>IF(TRIM(G129)&lt;&gt;"",COUNTA($G$58:G129)&amp;"","")</f>
        <v>63</v>
      </c>
      <c r="C129" s="104"/>
      <c r="D129" s="104"/>
      <c r="E129" s="104"/>
      <c r="F129" s="44" t="s">
        <v>45</v>
      </c>
      <c r="G129" s="54">
        <v>57</v>
      </c>
      <c r="H129" s="54">
        <v>56.6</v>
      </c>
      <c r="I129" s="68">
        <f t="shared" si="0"/>
        <v>62.7</v>
      </c>
      <c r="J129" s="54" t="s">
        <v>30</v>
      </c>
      <c r="K129" s="69"/>
      <c r="L129" s="113"/>
      <c r="M129" s="71"/>
      <c r="N129" s="72"/>
    </row>
    <row r="130" spans="2:14" ht="55.2" x14ac:dyDescent="0.3">
      <c r="B130" s="49" t="str">
        <f>IF(TRIM(G130)&lt;&gt;"",COUNTA($G$58:G130)&amp;"","")</f>
        <v>64</v>
      </c>
      <c r="C130" s="105"/>
      <c r="D130" s="105"/>
      <c r="E130" s="105"/>
      <c r="F130" s="44" t="s">
        <v>46</v>
      </c>
      <c r="G130" s="54">
        <v>57</v>
      </c>
      <c r="H130" s="54">
        <v>56.8</v>
      </c>
      <c r="I130" s="68">
        <f t="shared" si="0"/>
        <v>62.7</v>
      </c>
      <c r="J130" s="54" t="s">
        <v>30</v>
      </c>
      <c r="K130" s="69"/>
      <c r="L130" s="70"/>
      <c r="M130" s="71"/>
      <c r="N130" s="72"/>
    </row>
    <row r="131" spans="2:14" ht="14.4" thickBot="1" x14ac:dyDescent="0.35">
      <c r="B131" s="36" t="str">
        <f>IF(TRIM(G131)&lt;&gt;"",COUNTA($G$58:G131)&amp;"","")</f>
        <v/>
      </c>
      <c r="C131" s="1"/>
      <c r="D131" s="1"/>
      <c r="E131" s="30"/>
      <c r="F131" s="45" t="s">
        <v>7</v>
      </c>
      <c r="G131" s="73"/>
      <c r="H131" s="74"/>
      <c r="I131" s="74"/>
      <c r="J131" s="74"/>
      <c r="K131" s="75"/>
      <c r="L131" s="76"/>
      <c r="M131" s="75"/>
      <c r="N131" s="77">
        <f>SUM(N71:N130)</f>
        <v>0</v>
      </c>
    </row>
    <row r="132" spans="2:14" x14ac:dyDescent="0.3">
      <c r="B132" s="36"/>
      <c r="C132" s="1"/>
      <c r="D132" s="1"/>
      <c r="E132" s="30"/>
      <c r="F132" s="45"/>
      <c r="G132" s="78"/>
      <c r="H132" s="79"/>
      <c r="I132" s="79"/>
      <c r="J132" s="79"/>
      <c r="K132" s="80"/>
      <c r="L132" s="81"/>
      <c r="M132" s="80"/>
      <c r="N132" s="82"/>
    </row>
    <row r="133" spans="2:14" s="15" customFormat="1" x14ac:dyDescent="0.3">
      <c r="B133" s="41" t="str">
        <f>IF(TRIM(G133)&lt;&gt;"",COUNTA($G$58:G133)&amp;"","")</f>
        <v/>
      </c>
      <c r="C133" s="57"/>
      <c r="D133" s="57"/>
      <c r="E133" s="57"/>
      <c r="F133" s="48" t="s">
        <v>18</v>
      </c>
      <c r="G133" s="57"/>
      <c r="H133" s="57"/>
      <c r="I133" s="57"/>
      <c r="J133" s="16"/>
      <c r="K133" s="20"/>
      <c r="L133" s="21"/>
      <c r="M133" s="1"/>
      <c r="N133" s="83">
        <f>N131</f>
        <v>0</v>
      </c>
    </row>
    <row r="134" spans="2:14" s="15" customFormat="1" x14ac:dyDescent="0.3">
      <c r="B134" s="49" t="str">
        <f>IF(TRIM(G134)&lt;&gt;"",COUNTA($G$58:G134)&amp;"","")</f>
        <v/>
      </c>
      <c r="C134" s="58"/>
      <c r="D134" s="58"/>
      <c r="E134" s="58"/>
      <c r="F134" s="52" t="s">
        <v>76</v>
      </c>
      <c r="G134" s="50"/>
      <c r="H134" s="50"/>
      <c r="I134" s="50"/>
      <c r="J134" s="51"/>
      <c r="K134" s="20"/>
      <c r="L134" s="22"/>
      <c r="M134" s="57"/>
      <c r="N134" s="84">
        <f>N133*0.2</f>
        <v>0</v>
      </c>
    </row>
    <row r="135" spans="2:14" s="15" customFormat="1" ht="15.75" customHeight="1" thickBot="1" x14ac:dyDescent="0.35">
      <c r="B135" s="49" t="str">
        <f>IF(TRIM(G135)&lt;&gt;"",COUNTA($G$58:G135)&amp;"","")</f>
        <v/>
      </c>
      <c r="C135" s="58"/>
      <c r="D135" s="58"/>
      <c r="E135" s="31"/>
      <c r="F135" s="52" t="s">
        <v>19</v>
      </c>
      <c r="G135" s="50"/>
      <c r="H135" s="50"/>
      <c r="I135" s="50"/>
      <c r="J135" s="51"/>
      <c r="K135" s="20"/>
      <c r="L135" s="21"/>
      <c r="M135" s="1"/>
      <c r="N135" s="85">
        <f>SUM(N133:N134)</f>
        <v>0</v>
      </c>
    </row>
    <row r="136" spans="2:14" s="15" customFormat="1" ht="18" customHeight="1" thickBot="1" x14ac:dyDescent="0.35">
      <c r="B136" s="86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8"/>
    </row>
    <row r="138" spans="2:14" x14ac:dyDescent="0.3">
      <c r="C138" s="12"/>
      <c r="D138" s="12"/>
      <c r="E138" s="12"/>
    </row>
  </sheetData>
  <mergeCells count="31">
    <mergeCell ref="E113:E123"/>
    <mergeCell ref="D113:D123"/>
    <mergeCell ref="C113:C123"/>
    <mergeCell ref="E47:F47"/>
    <mergeCell ref="E49:F49"/>
    <mergeCell ref="E55:E56"/>
    <mergeCell ref="F55:F56"/>
    <mergeCell ref="C91:C105"/>
    <mergeCell ref="D91:D105"/>
    <mergeCell ref="E91:E105"/>
    <mergeCell ref="E107:E111"/>
    <mergeCell ref="D107:D111"/>
    <mergeCell ref="C107:C111"/>
    <mergeCell ref="I55:I56"/>
    <mergeCell ref="K55:K56"/>
    <mergeCell ref="B136:N136"/>
    <mergeCell ref="M55:M56"/>
    <mergeCell ref="N55:N56"/>
    <mergeCell ref="G55:G56"/>
    <mergeCell ref="H55:H56"/>
    <mergeCell ref="J55:J56"/>
    <mergeCell ref="B55:B56"/>
    <mergeCell ref="C55:C56"/>
    <mergeCell ref="D55:D56"/>
    <mergeCell ref="C71:C89"/>
    <mergeCell ref="D71:D89"/>
    <mergeCell ref="E71:E89"/>
    <mergeCell ref="D125:D130"/>
    <mergeCell ref="E125:E130"/>
    <mergeCell ref="C125:C130"/>
    <mergeCell ref="L55:L56"/>
  </mergeCells>
  <printOptions horizontalCentered="1"/>
  <pageMargins left="0.2" right="0.25" top="0.25" bottom="0.25" header="0" footer="0"/>
  <pageSetup scale="58" fitToHeight="0" orientation="portrait" horizontalDpi="1200" verticalDpi="1200" r:id="rId1"/>
  <headerFooter differentFirst="1">
    <oddHeader>&amp;CPage &amp;P of &amp;N</oddHeader>
  </headerFooter>
  <rowBreaks count="1" manualBreakCount="1">
    <brk id="54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252605D8-92F8-45D2-A122-40493E5B700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2014-10-18T02:22:15Z</cp:lastPrinted>
  <dcterms:created xsi:type="dcterms:W3CDTF">2013-09-18T14:51:37Z</dcterms:created>
  <dcterms:modified xsi:type="dcterms:W3CDTF">2025-03-14T17:40:59Z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{252605D8-92F8-45D2-A122-40493E5B7005}</vt:lpwstr>
  </property>
</Properties>
</file>