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finishing\"/>
    </mc:Choice>
  </mc:AlternateContent>
  <xr:revisionPtr revIDLastSave="0" documentId="13_ncr:1_{D9B8F48B-E190-47F3-9137-F8D83AF8FDA8}" xr6:coauthVersionLast="47" xr6:coauthVersionMax="47" xr10:uidLastSave="{00000000-0000-0000-0000-000000000000}"/>
  <bookViews>
    <workbookView xWindow="-108" yWindow="-108" windowWidth="23256" windowHeight="12576" tabRatio="833" xr2:uid="{00000000-000D-0000-FFFF-FFFF00000000}"/>
  </bookViews>
  <sheets>
    <sheet name="QTO" sheetId="1" r:id="rId1"/>
  </sheets>
  <definedNames>
    <definedName name="_xlnm.Print_Area" localSheetId="0">QTO!$A$1:$P$124</definedName>
    <definedName name="_xlnm.Print_Titles" localSheetId="0">QTO!$54:$54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B65" i="1" l="1"/>
  <c r="B66" i="1"/>
  <c r="B67" i="1"/>
  <c r="B68" i="1"/>
  <c r="B69" i="1"/>
  <c r="B70" i="1"/>
  <c r="B71" i="1"/>
  <c r="B74" i="1"/>
  <c r="B78" i="1"/>
  <c r="B82" i="1"/>
  <c r="B85" i="1"/>
  <c r="B86" i="1"/>
  <c r="B87" i="1"/>
  <c r="B88" i="1"/>
  <c r="B89" i="1"/>
  <c r="B90" i="1"/>
  <c r="B92" i="1"/>
  <c r="B94" i="1"/>
  <c r="B96" i="1"/>
  <c r="B98" i="1"/>
  <c r="B100" i="1"/>
  <c r="B102" i="1"/>
  <c r="B104" i="1"/>
  <c r="B107" i="1"/>
  <c r="B108" i="1"/>
  <c r="B112" i="1"/>
  <c r="B117" i="1"/>
  <c r="B118" i="1"/>
  <c r="B119" i="1"/>
  <c r="H84" i="1"/>
  <c r="G84" i="1" s="1"/>
  <c r="H83" i="1"/>
  <c r="G83" i="1" s="1"/>
  <c r="H81" i="1"/>
  <c r="G81" i="1" s="1"/>
  <c r="H80" i="1"/>
  <c r="G80" i="1" s="1"/>
  <c r="H79" i="1"/>
  <c r="G79" i="1" s="1"/>
  <c r="H77" i="1"/>
  <c r="G77" i="1" s="1"/>
  <c r="H76" i="1"/>
  <c r="G76" i="1" s="1"/>
  <c r="H75" i="1"/>
  <c r="G75" i="1" s="1"/>
  <c r="H73" i="1"/>
  <c r="G73" i="1" s="1"/>
  <c r="H72" i="1"/>
  <c r="G72" i="1" s="1"/>
  <c r="H109" i="1"/>
  <c r="H101" i="1"/>
  <c r="G101" i="1" s="1"/>
  <c r="H99" i="1"/>
  <c r="G99" i="1" s="1"/>
  <c r="H97" i="1"/>
  <c r="G97" i="1" s="1"/>
  <c r="H95" i="1"/>
  <c r="G95" i="1" s="1"/>
  <c r="H93" i="1"/>
  <c r="G93" i="1" s="1"/>
  <c r="H91" i="1"/>
  <c r="B95" i="1" l="1"/>
  <c r="B81" i="1"/>
  <c r="B116" i="1"/>
  <c r="B77" i="1"/>
  <c r="B83" i="1"/>
  <c r="B99" i="1"/>
  <c r="B79" i="1"/>
  <c r="B84" i="1"/>
  <c r="B75" i="1"/>
  <c r="B80" i="1"/>
  <c r="B113" i="1"/>
  <c r="B105" i="1"/>
  <c r="B97" i="1"/>
  <c r="B73" i="1"/>
  <c r="B115" i="1"/>
  <c r="B111" i="1"/>
  <c r="B103" i="1"/>
  <c r="B91" i="1"/>
  <c r="B76" i="1"/>
  <c r="B72" i="1"/>
  <c r="B109" i="1"/>
  <c r="B101" i="1"/>
  <c r="B93" i="1"/>
  <c r="B114" i="1"/>
  <c r="B110" i="1"/>
  <c r="B106" i="1"/>
  <c r="P122" i="1" l="1"/>
  <c r="P121" i="1"/>
  <c r="B59" i="1"/>
  <c r="B60" i="1"/>
  <c r="B61" i="1"/>
  <c r="B62" i="1"/>
  <c r="B63" i="1"/>
  <c r="B64" i="1"/>
  <c r="P123" i="1" l="1"/>
  <c r="B58" i="1"/>
  <c r="B120" i="1"/>
  <c r="B121" i="1"/>
  <c r="B122" i="1"/>
  <c r="B123" i="1"/>
  <c r="B57" i="1" l="1"/>
</calcChain>
</file>

<file path=xl/sharedStrings.xml><?xml version="1.0" encoding="utf-8"?>
<sst xmlns="http://schemas.openxmlformats.org/spreadsheetml/2006/main" count="116" uniqueCount="72">
  <si>
    <t>S#</t>
  </si>
  <si>
    <t>CSI NO</t>
  </si>
  <si>
    <t>QTY.</t>
  </si>
  <si>
    <t>DETAIL #</t>
  </si>
  <si>
    <t>LS</t>
  </si>
  <si>
    <t>SUPERVISION</t>
  </si>
  <si>
    <t>DIVISION 01 - GENERAL REQUIREMENTS</t>
  </si>
  <si>
    <t>Subtotal</t>
  </si>
  <si>
    <t>DIVISION 09 - FINISHES</t>
  </si>
  <si>
    <t>Calc.</t>
  </si>
  <si>
    <t>MOBILIZATION</t>
  </si>
  <si>
    <t>FLOORING</t>
  </si>
  <si>
    <t>GYPSUM BOARD ASSEMBLIES</t>
  </si>
  <si>
    <t>PAINTING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</si>
  <si>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</si>
  <si>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</si>
  <si>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</si>
  <si>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</si>
  <si>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</si>
  <si>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</si>
  <si>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</si>
  <si>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</si>
  <si>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Add Contractor's overhead &amp; profit @ 15%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</si>
  <si>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</si>
  <si>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</si>
  <si>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</si>
  <si>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</si>
  <si>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</si>
  <si>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</si>
  <si>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</si>
  <si>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</si>
  <si>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Add wastage of materials</t>
  </si>
  <si>
    <t>COMPOSITE
 RATE/UNIT</t>
  </si>
  <si>
    <t>MHrs/ Unit</t>
  </si>
  <si>
    <r>
      <t xml:space="preserve">MATERIAL  
</t>
    </r>
    <r>
      <rPr>
        <sz val="11"/>
        <color theme="1"/>
        <rFont val="Arial"/>
        <family val="2"/>
      </rPr>
      <t>($Per Unit)</t>
    </r>
  </si>
  <si>
    <r>
      <t xml:space="preserve">EQUIPMENT </t>
    </r>
    <r>
      <rPr>
        <sz val="11"/>
        <color theme="1"/>
        <rFont val="Arial"/>
        <family val="2"/>
      </rPr>
      <t>($Per Unit)</t>
    </r>
  </si>
  <si>
    <t>($Per Unit)</t>
  </si>
  <si>
    <t>$/Hour</t>
  </si>
  <si>
    <t>DIVISION 05 - METAL</t>
  </si>
  <si>
    <t>STRUCTURAL STEEL</t>
  </si>
  <si>
    <t>ACOUSTICAL CEILINGS</t>
  </si>
  <si>
    <t>SF</t>
  </si>
  <si>
    <t>EA</t>
  </si>
  <si>
    <t>(4"H) Vinyl Base.</t>
  </si>
  <si>
    <t>Acoustical Ceiling.</t>
  </si>
  <si>
    <t>LVT Floor.</t>
  </si>
  <si>
    <t>Metal Brackets</t>
  </si>
  <si>
    <t>LF</t>
  </si>
  <si>
    <t>(5/8", 1Layer) GWB, One Side</t>
  </si>
  <si>
    <t>GWB EXTERIOR WALL (247LF)</t>
  </si>
  <si>
    <t>(6") Metal Studs @16" O.C.</t>
  </si>
  <si>
    <t>(1HR) GWB INTERIOR DEMISING WALL (162LF)</t>
  </si>
  <si>
    <t>(5/8", 1Layer) Type "X" GWB, One Side</t>
  </si>
  <si>
    <t>GWB INTERIOR PONNY WALL (65LF)</t>
  </si>
  <si>
    <t>(3 5/8") Metal Studs @16" O.C.</t>
  </si>
  <si>
    <t>(5/8", 1Layer) GWB, Both Sides</t>
  </si>
  <si>
    <t>(3 5/8") Metal Top and Bottom Track</t>
  </si>
  <si>
    <t>(3 5/8") Metal Bracing @48" O.C.</t>
  </si>
  <si>
    <t>GWB INTERIOR WALL (1037LF)</t>
  </si>
  <si>
    <t>GWB INTERIOR WALL (208LF)</t>
  </si>
  <si>
    <t>(6") Metal Top and Bottom Track</t>
  </si>
  <si>
    <t>(6") Metal Bracing @48" O.C.</t>
  </si>
  <si>
    <t>GWB CEILING SOFFIT</t>
  </si>
  <si>
    <t>INTERIOR PAINTING</t>
  </si>
  <si>
    <t>EXTERIOR PAINTING</t>
  </si>
  <si>
    <t>GWB Wall Paint</t>
  </si>
  <si>
    <t>Door and Frame Paint</t>
  </si>
  <si>
    <t>Frames Paint</t>
  </si>
  <si>
    <t>Horizontal FiberCement Siding Paint</t>
  </si>
  <si>
    <t>Exterior Canopy Paint</t>
  </si>
  <si>
    <t>(OPTIONAL) Mechanical Screen Paint</t>
  </si>
  <si>
    <t>Door and Frame Paint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</si>
</sst>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5" fillId="0" borderId="0">
      <alignment vertical="center"/>
    </xf>
    <xf numFmtId="0" fontId="7" fillId="3" borderId="0" applyNumberFormat="0" applyBorder="0" applyProtection="0">
      <alignment horizontal="center" vertical="center"/>
    </xf>
    <xf numFmtId="0" fontId="7" fillId="4" borderId="0" applyNumberFormat="0" applyBorder="0" applyProtection="0">
      <alignment horizontal="center" vertical="center"/>
    </xf>
    <xf numFmtId="0" fontId="8" fillId="5" borderId="0" applyNumberFormat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7" borderId="11" applyBorder="0">
      <alignment horizontal="center" vertical="center"/>
    </xf>
    <xf numFmtId="0" fontId="3" fillId="8" borderId="11" applyBorder="0">
      <alignment horizontal="center" vertical="center"/>
    </xf>
    <xf numFmtId="0" fontId="3" fillId="9" borderId="14">
      <alignment horizontal="center" vertical="center"/>
    </xf>
    <xf numFmtId="0" fontId="1" fillId="7" borderId="11" applyBorder="0">
      <alignment horizontal="center" vertical="center"/>
    </xf>
  </cellStyleXfs>
  <cellXfs count="155">
    <xf numFmtId="0" fontId="0" fillId="0" borderId="0" xfId="0"/>
    <xf numFmtId="0" fontId="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14" fontId="3" fillId="6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/>
    </xf>
    <xf numFmtId="0" fontId="3" fillId="7" borderId="12" xfId="8" applyBorder="1" applyAlignment="1">
      <alignment horizontal="center" vertical="center" wrapText="1"/>
    </xf>
    <xf numFmtId="0" fontId="14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right" vertical="center" wrapText="1"/>
    </xf>
    <xf numFmtId="0" fontId="11" fillId="6" borderId="3" xfId="6" applyFont="1" applyFill="1" applyBorder="1" applyAlignment="1">
      <alignment horizontal="center" vertical="center" wrapText="1"/>
    </xf>
    <xf numFmtId="0" fontId="11" fillId="6" borderId="18" xfId="6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7" fillId="6" borderId="0" xfId="7" applyFont="1" applyFill="1" applyAlignment="1" applyProtection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1" fontId="13" fillId="6" borderId="1" xfId="1" applyNumberFormat="1" applyFont="1" applyFill="1" applyBorder="1" applyAlignment="1">
      <alignment horizontal="center" vertical="center" wrapText="1"/>
    </xf>
    <xf numFmtId="1" fontId="14" fillId="6" borderId="1" xfId="1" applyNumberFormat="1" applyFont="1" applyFill="1" applyBorder="1" applyAlignment="1">
      <alignment horizontal="center" vertical="center" wrapText="1"/>
    </xf>
    <xf numFmtId="1" fontId="11" fillId="6" borderId="3" xfId="6" applyNumberFormat="1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1" fontId="3" fillId="7" borderId="11" xfId="8" applyNumberFormat="1" applyBorder="1" applyAlignment="1">
      <alignment horizontal="center" vertical="center" wrapText="1"/>
    </xf>
    <xf numFmtId="1" fontId="13" fillId="6" borderId="3" xfId="1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3" fillId="6" borderId="18" xfId="1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5" fillId="6" borderId="1" xfId="6" applyFont="1" applyFill="1" applyBorder="1" applyAlignment="1">
      <alignment horizontal="right" vertical="center" wrapText="1"/>
    </xf>
    <xf numFmtId="42" fontId="3" fillId="6" borderId="0" xfId="0" applyNumberFormat="1" applyFont="1" applyFill="1" applyAlignment="1">
      <alignment vertical="center" wrapText="1"/>
    </xf>
    <xf numFmtId="42" fontId="3" fillId="7" borderId="13" xfId="8" applyNumberFormat="1" applyBorder="1" applyAlignment="1">
      <alignment horizontal="center" vertical="center" wrapText="1"/>
    </xf>
    <xf numFmtId="42" fontId="13" fillId="6" borderId="7" xfId="1" applyNumberFormat="1" applyFont="1" applyFill="1" applyBorder="1" applyAlignment="1">
      <alignment horizontal="center" vertical="center" wrapText="1"/>
    </xf>
    <xf numFmtId="42" fontId="11" fillId="6" borderId="8" xfId="6" applyNumberFormat="1" applyFont="1" applyFill="1" applyBorder="1" applyAlignment="1">
      <alignment horizontal="center" vertical="center" wrapText="1"/>
    </xf>
    <xf numFmtId="42" fontId="11" fillId="6" borderId="7" xfId="6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1" xfId="1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center" vertical="center" wrapText="1"/>
    </xf>
    <xf numFmtId="0" fontId="15" fillId="6" borderId="1" xfId="6" applyFont="1" applyFill="1" applyBorder="1" applyAlignment="1">
      <alignment horizontal="center" vertical="center" wrapText="1"/>
    </xf>
    <xf numFmtId="0" fontId="2" fillId="7" borderId="25" xfId="8" applyFont="1" applyBorder="1" applyAlignment="1">
      <alignment horizontal="center" vertical="center" wrapText="1"/>
    </xf>
    <xf numFmtId="0" fontId="2" fillId="7" borderId="26" xfId="8" applyFont="1" applyBorder="1" applyAlignment="1">
      <alignment horizontal="center" vertical="center" wrapText="1"/>
    </xf>
    <xf numFmtId="0" fontId="2" fillId="7" borderId="27" xfId="8" applyFont="1" applyBorder="1" applyAlignment="1">
      <alignment horizontal="center" vertical="center" wrapText="1"/>
    </xf>
    <xf numFmtId="164" fontId="2" fillId="6" borderId="26" xfId="0" applyNumberFormat="1" applyFont="1" applyFill="1" applyBorder="1" applyAlignment="1">
      <alignment horizontal="center" vertical="center" wrapText="1"/>
    </xf>
    <xf numFmtId="1" fontId="2" fillId="7" borderId="26" xfId="8" applyNumberFormat="1" applyFont="1" applyBorder="1" applyAlignment="1">
      <alignment horizontal="center" vertical="center" wrapText="1"/>
    </xf>
    <xf numFmtId="42" fontId="2" fillId="7" borderId="26" xfId="8" applyNumberFormat="1" applyFont="1" applyBorder="1" applyAlignment="1">
      <alignment horizontal="center" vertical="center" wrapText="1"/>
    </xf>
    <xf numFmtId="42" fontId="2" fillId="7" borderId="28" xfId="8" applyNumberFormat="1" applyFont="1" applyBorder="1" applyAlignment="1">
      <alignment horizontal="center" vertical="center" wrapText="1"/>
    </xf>
    <xf numFmtId="165" fontId="14" fillId="6" borderId="1" xfId="1" applyNumberFormat="1" applyFont="1" applyFill="1" applyBorder="1" applyAlignment="1">
      <alignment horizontal="center" vertical="center" wrapText="1"/>
    </xf>
    <xf numFmtId="165" fontId="11" fillId="6" borderId="3" xfId="6" applyNumberFormat="1" applyFont="1" applyFill="1" applyBorder="1" applyAlignment="1">
      <alignment horizontal="center" vertical="center" wrapText="1"/>
    </xf>
    <xf numFmtId="165" fontId="11" fillId="6" borderId="2" xfId="0" applyNumberFormat="1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42" fontId="13" fillId="6" borderId="1" xfId="1" applyNumberFormat="1" applyFont="1" applyFill="1" applyBorder="1" applyAlignment="1">
      <alignment horizontal="center" vertical="center" wrapText="1"/>
    </xf>
    <xf numFmtId="42" fontId="11" fillId="6" borderId="3" xfId="6" applyNumberFormat="1" applyFont="1" applyFill="1" applyBorder="1" applyAlignment="1">
      <alignment horizontal="center" vertical="center" wrapText="1"/>
    </xf>
    <xf numFmtId="42" fontId="11" fillId="6" borderId="1" xfId="6" applyNumberFormat="1" applyFont="1" applyFill="1" applyBorder="1" applyAlignment="1">
      <alignment horizontal="center" vertical="center" wrapText="1"/>
    </xf>
    <xf numFmtId="42" fontId="3" fillId="7" borderId="12" xfId="8" applyNumberFormat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14" fillId="6" borderId="15" xfId="0" applyNumberFormat="1" applyFont="1" applyFill="1" applyBorder="1" applyAlignment="1">
      <alignment horizontal="center" vertical="center" wrapText="1"/>
    </xf>
    <xf numFmtId="0" fontId="15" fillId="6" borderId="15" xfId="6" applyFont="1" applyFill="1" applyBorder="1" applyAlignment="1">
      <alignment horizontal="right" vertical="center" wrapText="1"/>
    </xf>
    <xf numFmtId="0" fontId="14" fillId="6" borderId="15" xfId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167" fontId="11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right" vertical="center" wrapText="1"/>
    </xf>
    <xf numFmtId="2" fontId="15" fillId="6" borderId="1" xfId="1" applyNumberFormat="1" applyFont="1" applyFill="1" applyBorder="1" applyAlignment="1">
      <alignment horizontal="right" vertical="center" wrapText="1"/>
    </xf>
    <xf numFmtId="167" fontId="15" fillId="6" borderId="1" xfId="0" applyNumberFormat="1" applyFont="1" applyFill="1" applyBorder="1" applyAlignment="1">
      <alignment horizontal="center" vertical="center" wrapText="1"/>
    </xf>
    <xf numFmtId="2" fontId="14" fillId="6" borderId="1" xfId="1" applyNumberFormat="1" applyFont="1" applyFill="1" applyBorder="1" applyAlignment="1">
      <alignment horizontal="right" vertical="center" wrapText="1"/>
    </xf>
    <xf numFmtId="167" fontId="15" fillId="6" borderId="1" xfId="6" applyNumberFormat="1" applyFont="1" applyFill="1" applyBorder="1" applyAlignment="1">
      <alignment horizontal="center" vertical="center" wrapText="1"/>
    </xf>
    <xf numFmtId="167" fontId="15" fillId="6" borderId="15" xfId="6" applyNumberFormat="1" applyFont="1" applyFill="1" applyBorder="1" applyAlignment="1">
      <alignment horizontal="center" vertical="center" wrapText="1"/>
    </xf>
    <xf numFmtId="2" fontId="2" fillId="6" borderId="15" xfId="0" applyNumberFormat="1" applyFont="1" applyFill="1" applyBorder="1" applyAlignment="1">
      <alignment horizontal="right" vertical="center" wrapText="1"/>
    </xf>
    <xf numFmtId="2" fontId="15" fillId="6" borderId="15" xfId="1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7" borderId="12" xfId="8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7" borderId="14" xfId="8" applyFont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7" borderId="34" xfId="8" applyFont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166" fontId="1" fillId="6" borderId="3" xfId="0" applyNumberFormat="1" applyFont="1" applyFill="1" applyBorder="1" applyAlignment="1">
      <alignment horizontal="center" vertical="center"/>
    </xf>
    <xf numFmtId="166" fontId="1" fillId="6" borderId="3" xfId="0" applyNumberFormat="1" applyFont="1" applyFill="1" applyBorder="1" applyAlignment="1">
      <alignment horizontal="center" vertical="center" wrapText="1"/>
    </xf>
    <xf numFmtId="41" fontId="1" fillId="6" borderId="3" xfId="0" applyNumberFormat="1" applyFont="1" applyFill="1" applyBorder="1" applyAlignment="1">
      <alignment horizontal="center" vertical="center"/>
    </xf>
    <xf numFmtId="1" fontId="13" fillId="6" borderId="15" xfId="1" applyNumberFormat="1" applyFont="1" applyFill="1" applyBorder="1" applyAlignment="1">
      <alignment horizontal="center" vertical="center" wrapText="1"/>
    </xf>
    <xf numFmtId="0" fontId="1" fillId="7" borderId="12" xfId="1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" fillId="7" borderId="34" xfId="11" applyBorder="1" applyAlignment="1">
      <alignment horizontal="center" vertical="center" wrapText="1"/>
    </xf>
    <xf numFmtId="0" fontId="1" fillId="7" borderId="14" xfId="11" applyBorder="1" applyAlignment="1">
      <alignment horizontal="center" vertical="center" wrapText="1"/>
    </xf>
    <xf numFmtId="1" fontId="1" fillId="7" borderId="11" xfId="11" applyNumberFormat="1" applyBorder="1" applyAlignment="1">
      <alignment horizontal="center" vertical="center" wrapText="1"/>
    </xf>
    <xf numFmtId="42" fontId="1" fillId="7" borderId="12" xfId="11" applyNumberFormat="1" applyBorder="1" applyAlignment="1">
      <alignment horizontal="center" vertical="center" wrapText="1"/>
    </xf>
    <xf numFmtId="42" fontId="1" fillId="7" borderId="13" xfId="11" applyNumberForma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6" borderId="1" xfId="6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 wrapText="1"/>
    </xf>
    <xf numFmtId="2" fontId="13" fillId="6" borderId="11" xfId="1" applyNumberFormat="1" applyFont="1" applyFill="1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42" fontId="1" fillId="6" borderId="7" xfId="0" applyNumberFormat="1" applyFont="1" applyFill="1" applyBorder="1" applyAlignment="1">
      <alignment vertical="center" wrapText="1"/>
    </xf>
    <xf numFmtId="167" fontId="13" fillId="6" borderId="11" xfId="1" applyNumberFormat="1" applyFont="1" applyFill="1" applyBorder="1" applyAlignment="1">
      <alignment horizontal="center" vertical="center" wrapText="1"/>
    </xf>
    <xf numFmtId="167" fontId="1" fillId="0" borderId="20" xfId="6" applyNumberFormat="1" applyFont="1" applyBorder="1" applyAlignment="1">
      <alignment horizontal="center" vertical="center" wrapText="1"/>
    </xf>
    <xf numFmtId="2" fontId="13" fillId="0" borderId="11" xfId="1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2" fontId="1" fillId="0" borderId="20" xfId="6" applyNumberFormat="1" applyFont="1" applyBorder="1" applyAlignment="1">
      <alignment horizontal="center" vertical="center" wrapText="1"/>
    </xf>
    <xf numFmtId="42" fontId="13" fillId="0" borderId="7" xfId="1" applyNumberFormat="1" applyFont="1" applyBorder="1" applyAlignment="1">
      <alignment horizontal="center" vertical="center" wrapText="1"/>
    </xf>
    <xf numFmtId="42" fontId="11" fillId="6" borderId="7" xfId="0" applyNumberFormat="1" applyFont="1" applyFill="1" applyBorder="1" applyAlignment="1">
      <alignment vertical="center" wrapText="1"/>
    </xf>
    <xf numFmtId="42" fontId="11" fillId="6" borderId="16" xfId="0" applyNumberFormat="1" applyFont="1" applyFill="1" applyBorder="1" applyAlignment="1">
      <alignment vertical="center" wrapText="1"/>
    </xf>
    <xf numFmtId="42" fontId="11" fillId="6" borderId="9" xfId="0" applyNumberFormat="1" applyFont="1" applyFill="1" applyBorder="1" applyAlignment="1">
      <alignment horizontal="center" vertical="center" wrapText="1"/>
    </xf>
    <xf numFmtId="42" fontId="11" fillId="6" borderId="7" xfId="0" applyNumberFormat="1" applyFont="1" applyFill="1" applyBorder="1" applyAlignment="1">
      <alignment horizontal="center" vertical="center" wrapText="1"/>
    </xf>
    <xf numFmtId="44" fontId="2" fillId="6" borderId="0" xfId="0" applyNumberFormat="1" applyFont="1" applyFill="1" applyAlignment="1">
      <alignment vertical="center" wrapText="1"/>
    </xf>
    <xf numFmtId="42" fontId="14" fillId="6" borderId="16" xfId="1" applyNumberFormat="1" applyFont="1" applyFill="1" applyBorder="1" applyAlignment="1">
      <alignment horizontal="center" vertical="center" wrapText="1"/>
    </xf>
    <xf numFmtId="42" fontId="14" fillId="6" borderId="35" xfId="1" applyNumberFormat="1" applyFont="1" applyFill="1" applyBorder="1" applyAlignment="1">
      <alignment horizontal="center" vertical="center" wrapText="1"/>
    </xf>
    <xf numFmtId="42" fontId="14" fillId="6" borderId="9" xfId="1" applyNumberFormat="1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2" fontId="11" fillId="6" borderId="32" xfId="0" applyNumberFormat="1" applyFont="1" applyFill="1" applyBorder="1" applyAlignment="1">
      <alignment horizontal="center" vertical="center" wrapText="1"/>
    </xf>
    <xf numFmtId="2" fontId="11" fillId="6" borderId="33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64" fontId="1" fillId="6" borderId="15" xfId="0" applyNumberFormat="1" applyFont="1" applyFill="1" applyBorder="1" applyAlignment="1">
      <alignment horizontal="center" vertical="center" wrapText="1"/>
    </xf>
    <xf numFmtId="164" fontId="1" fillId="6" borderId="17" xfId="0" applyNumberFormat="1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2" fontId="11" fillId="6" borderId="3" xfId="0" applyNumberFormat="1" applyFont="1" applyFill="1" applyBorder="1" applyAlignment="1">
      <alignment horizontal="center" vertical="center" wrapText="1"/>
    </xf>
    <xf numFmtId="42" fontId="11" fillId="6" borderId="6" xfId="0" applyNumberFormat="1" applyFont="1" applyFill="1" applyBorder="1" applyAlignment="1">
      <alignment horizontal="center" vertical="center" wrapText="1"/>
    </xf>
    <xf numFmtId="42" fontId="11" fillId="6" borderId="8" xfId="0" applyNumberFormat="1" applyFont="1" applyFill="1" applyBorder="1" applyAlignment="1">
      <alignment horizontal="center" vertical="center" wrapText="1"/>
    </xf>
    <xf numFmtId="1" fontId="11" fillId="6" borderId="32" xfId="0" applyNumberFormat="1" applyFont="1" applyFill="1" applyBorder="1" applyAlignment="1">
      <alignment horizontal="center" vertical="center" wrapText="1"/>
    </xf>
    <xf numFmtId="1" fontId="11" fillId="6" borderId="33" xfId="0" applyNumberFormat="1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</cellXfs>
  <cellStyles count="12">
    <cellStyle name="Heading 1 2" xfId="2" xr:uid="{00000000-0005-0000-0000-000002000000}"/>
    <cellStyle name="Heading 2 2" xfId="3" xr:uid="{00000000-0005-0000-0000-000003000000}"/>
    <cellStyle name="Heading 3 2" xfId="4" xr:uid="{00000000-0005-0000-0000-000004000000}"/>
    <cellStyle name="Hyperlink" xfId="7" builtinId="8"/>
    <cellStyle name="Normal" xfId="0" builtinId="0"/>
    <cellStyle name="Normal 2" xfId="6" xr:uid="{00000000-0005-0000-0000-000007000000}"/>
    <cellStyle name="Normal 3" xfId="1" xr:uid="{00000000-0005-0000-0000-000008000000}"/>
    <cellStyle name="Style 1" xfId="8" xr:uid="{00000000-0005-0000-0000-000009000000}"/>
    <cellStyle name="Style 1 2" xfId="11" xr:uid="{A15BDCF6-380B-4229-935B-C410B36448AC}"/>
    <cellStyle name="Style 2" xfId="9" xr:uid="{00000000-0005-0000-0000-00000A000000}"/>
    <cellStyle name="Style 3" xfId="10" xr:uid="{00000000-0005-0000-0000-00000B000000}"/>
    <cellStyle name="Title 2" xfId="5" xr:uid="{00000000-0005-0000-0000-00000C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12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04/21/23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12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12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12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1">
              <a:solidFill>
                <a:sysClr val="windowText" lastClr="000000"/>
              </a:solidFill>
            </a:rPr>
            <a:t>LOT 1, INDUSTRIAL DR: &amp; BLUE STREAM DR. ASHLAND, BOONE COUNTY, MISSOURI 65010</a:t>
          </a: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12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BOONE HEALTH</a:t>
          </a: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12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26"/>
  <sheetViews>
    <sheetView showGridLines="0" tabSelected="1" view="pageBreakPreview" zoomScale="85" zoomScaleNormal="100" zoomScaleSheetLayoutView="85" workbookViewId="0">
      <selection activeCell="J84" sqref="J84"/>
    </sheetView>
  </sheetViews>
  <sheetFormatPr defaultColWidth="9.109375" defaultRowHeight="13.8" x14ac:dyDescent="0.3"/>
  <cols>
    <col min="1" max="1" width="2.88671875" style="6" customWidth="1"/>
    <col min="2" max="2" width="4.6640625" style="35" customWidth="1"/>
    <col min="3" max="3" width="12.44140625" style="35" customWidth="1"/>
    <col min="4" max="4" width="15" style="35" customWidth="1"/>
    <col min="5" max="5" width="15.6640625" style="35" customWidth="1"/>
    <col min="6" max="6" width="67.44140625" style="6" customWidth="1"/>
    <col min="7" max="7" width="8.88671875" style="26" customWidth="1"/>
    <col min="8" max="8" width="11.44140625" style="35" hidden="1" customWidth="1"/>
    <col min="9" max="9" width="9" style="35" customWidth="1"/>
    <col min="10" max="10" width="13.109375" style="35" bestFit="1" customWidth="1"/>
    <col min="11" max="11" width="9.88671875" style="35" customWidth="1"/>
    <col min="12" max="12" width="14.6640625" style="35" bestFit="1" customWidth="1"/>
    <col min="13" max="13" width="14.44140625" style="47" bestFit="1" customWidth="1"/>
    <col min="14" max="14" width="13.88671875" style="6" customWidth="1"/>
    <col min="15" max="15" width="14.109375" style="6" customWidth="1"/>
    <col min="16" max="16" width="12.44140625" style="47" bestFit="1" customWidth="1"/>
    <col min="17" max="17" width="12.44140625" style="6" bestFit="1" customWidth="1"/>
    <col min="18" max="18" width="13.109375" style="6" bestFit="1" customWidth="1"/>
    <col min="19" max="16384" width="9.109375" style="6"/>
  </cols>
  <sheetData>
    <row r="2" spans="2:12" x14ac:dyDescent="0.3">
      <c r="B2" s="7"/>
      <c r="C2" s="7"/>
      <c r="D2" s="7"/>
      <c r="E2" s="7"/>
      <c r="F2" s="8"/>
      <c r="G2" s="27"/>
      <c r="H2" s="7"/>
      <c r="I2" s="7"/>
      <c r="J2" s="7"/>
      <c r="K2" s="7"/>
      <c r="L2" s="7"/>
    </row>
    <row r="3" spans="2:12" x14ac:dyDescent="0.3">
      <c r="B3" s="7"/>
      <c r="C3" s="7"/>
      <c r="D3" s="7"/>
      <c r="E3" s="7"/>
      <c r="F3" s="8"/>
      <c r="G3" s="27"/>
      <c r="H3" s="7"/>
      <c r="I3" s="7"/>
      <c r="J3" s="7"/>
      <c r="K3" s="7"/>
      <c r="L3" s="7"/>
    </row>
    <row r="4" spans="2:12" x14ac:dyDescent="0.3">
      <c r="B4" s="7"/>
      <c r="C4" s="7"/>
      <c r="D4" s="7"/>
      <c r="E4" s="7"/>
      <c r="F4" s="8"/>
      <c r="G4" s="27"/>
      <c r="H4" s="7"/>
      <c r="I4" s="7"/>
      <c r="J4" s="7"/>
      <c r="K4" s="7"/>
      <c r="L4" s="7"/>
    </row>
    <row r="7" spans="2:12" ht="14.25" customHeight="1" x14ac:dyDescent="0.3">
      <c r="F7" s="8"/>
    </row>
    <row r="8" spans="2:12" ht="14.25" customHeight="1" x14ac:dyDescent="0.3"/>
    <row r="9" spans="2:12" ht="14.25" customHeight="1" x14ac:dyDescent="0.3"/>
    <row r="10" spans="2:12" ht="14.25" customHeight="1" x14ac:dyDescent="0.3"/>
    <row r="11" spans="2:12" ht="14.25" customHeight="1" x14ac:dyDescent="0.3">
      <c r="F11" s="9"/>
    </row>
    <row r="12" spans="2:12" ht="14.25" customHeight="1" x14ac:dyDescent="0.3">
      <c r="F12" s="9"/>
    </row>
    <row r="13" spans="2:12" ht="14.25" customHeight="1" x14ac:dyDescent="0.3">
      <c r="F13" s="9"/>
    </row>
    <row r="14" spans="2:12" ht="14.25" customHeight="1" x14ac:dyDescent="0.3">
      <c r="F14" s="9"/>
    </row>
    <row r="15" spans="2:12" ht="15" customHeight="1" x14ac:dyDescent="0.3">
      <c r="F15" s="9"/>
    </row>
    <row r="46" spans="4:6" x14ac:dyDescent="0.3">
      <c r="D46" s="10" t="s">
        <v>19</v>
      </c>
      <c r="E46" s="153">
        <v>2353</v>
      </c>
      <c r="F46" s="153"/>
    </row>
    <row r="47" spans="4:6" x14ac:dyDescent="0.3">
      <c r="D47" s="11"/>
    </row>
    <row r="48" spans="4:6" x14ac:dyDescent="0.3">
      <c r="D48" s="12" t="s">
        <v>17</v>
      </c>
      <c r="E48" s="153" t="s">
        <v>16</v>
      </c>
      <c r="F48" s="153"/>
    </row>
    <row r="53" spans="2:16" ht="14.4" thickBot="1" x14ac:dyDescent="0.35"/>
    <row r="54" spans="2:16" ht="13.95" customHeight="1" x14ac:dyDescent="0.3">
      <c r="B54" s="149" t="s">
        <v>0</v>
      </c>
      <c r="C54" s="151" t="s">
        <v>15</v>
      </c>
      <c r="D54" s="137" t="s">
        <v>3</v>
      </c>
      <c r="E54" s="137" t="s">
        <v>1</v>
      </c>
      <c r="F54" s="137" t="s">
        <v>14</v>
      </c>
      <c r="G54" s="145" t="s">
        <v>2</v>
      </c>
      <c r="H54" s="137" t="s">
        <v>9</v>
      </c>
      <c r="I54" s="137" t="s">
        <v>18</v>
      </c>
      <c r="J54" s="137" t="s">
        <v>29</v>
      </c>
      <c r="K54" s="137"/>
      <c r="L54" s="137"/>
      <c r="M54" s="135" t="s">
        <v>34</v>
      </c>
      <c r="N54" s="135" t="s">
        <v>35</v>
      </c>
      <c r="O54" s="141" t="s">
        <v>32</v>
      </c>
      <c r="P54" s="143" t="s">
        <v>30</v>
      </c>
    </row>
    <row r="55" spans="2:16" ht="14.4" thickBot="1" x14ac:dyDescent="0.35">
      <c r="B55" s="150"/>
      <c r="C55" s="152"/>
      <c r="D55" s="138"/>
      <c r="E55" s="138"/>
      <c r="F55" s="138"/>
      <c r="G55" s="146"/>
      <c r="H55" s="138"/>
      <c r="I55" s="138"/>
      <c r="J55" s="100" t="s">
        <v>33</v>
      </c>
      <c r="K55" s="101" t="s">
        <v>37</v>
      </c>
      <c r="L55" s="102" t="s">
        <v>36</v>
      </c>
      <c r="M55" s="136"/>
      <c r="N55" s="136"/>
      <c r="O55" s="142"/>
      <c r="P55" s="144"/>
    </row>
    <row r="56" spans="2:16" x14ac:dyDescent="0.3">
      <c r="B56" s="57"/>
      <c r="C56" s="58"/>
      <c r="D56" s="59"/>
      <c r="E56" s="60">
        <v>10000</v>
      </c>
      <c r="F56" s="2" t="s">
        <v>6</v>
      </c>
      <c r="G56" s="61"/>
      <c r="H56" s="58"/>
      <c r="I56" s="58"/>
      <c r="J56" s="58"/>
      <c r="K56" s="58"/>
      <c r="L56" s="58"/>
      <c r="M56" s="62"/>
      <c r="N56" s="62"/>
      <c r="O56" s="62"/>
      <c r="P56" s="63"/>
    </row>
    <row r="57" spans="2:16" x14ac:dyDescent="0.3">
      <c r="B57" s="43" t="str">
        <f>IF(TRIM(G57)&lt;&gt;"",COUNTA($G$57:G57)&amp;"","")</f>
        <v>1</v>
      </c>
      <c r="C57" s="98"/>
      <c r="D57" s="98"/>
      <c r="E57" s="52"/>
      <c r="F57" s="14" t="s">
        <v>10</v>
      </c>
      <c r="G57" s="29">
        <v>1</v>
      </c>
      <c r="H57" s="44"/>
      <c r="I57" s="98" t="s">
        <v>4</v>
      </c>
      <c r="J57" s="53"/>
      <c r="K57" s="53"/>
      <c r="L57" s="54"/>
      <c r="M57" s="64"/>
      <c r="N57" s="53"/>
      <c r="O57" s="54"/>
      <c r="P57" s="129"/>
    </row>
    <row r="58" spans="2:16" x14ac:dyDescent="0.3">
      <c r="B58" s="43" t="str">
        <f>IF(TRIM(G58)&lt;&gt;"",COUNTA($G$57:G58)&amp;"","")</f>
        <v>2</v>
      </c>
      <c r="C58" s="98"/>
      <c r="D58" s="98"/>
      <c r="E58" s="52"/>
      <c r="F58" s="14" t="s">
        <v>24</v>
      </c>
      <c r="G58" s="29">
        <v>1</v>
      </c>
      <c r="H58" s="55"/>
      <c r="I58" s="98" t="s">
        <v>4</v>
      </c>
      <c r="J58" s="53"/>
      <c r="K58" s="53"/>
      <c r="L58" s="54"/>
      <c r="M58" s="64"/>
      <c r="N58" s="53"/>
      <c r="O58" s="54"/>
      <c r="P58" s="130"/>
    </row>
    <row r="59" spans="2:16" s="22" customFormat="1" x14ac:dyDescent="0.3">
      <c r="B59" s="43" t="str">
        <f>IF(TRIM(G59)&lt;&gt;"",COUNTA($G$57:G59)&amp;"","")</f>
        <v>3</v>
      </c>
      <c r="C59" s="98"/>
      <c r="D59" s="98"/>
      <c r="E59" s="52"/>
      <c r="F59" s="14" t="s">
        <v>5</v>
      </c>
      <c r="G59" s="29">
        <v>1</v>
      </c>
      <c r="H59" s="56"/>
      <c r="I59" s="98" t="s">
        <v>4</v>
      </c>
      <c r="J59" s="53"/>
      <c r="K59" s="53"/>
      <c r="L59" s="54"/>
      <c r="M59" s="64"/>
      <c r="N59" s="53"/>
      <c r="O59" s="54"/>
      <c r="P59" s="130"/>
    </row>
    <row r="60" spans="2:16" x14ac:dyDescent="0.3">
      <c r="B60" s="43" t="str">
        <f>IF(TRIM(G60)&lt;&gt;"",COUNTA($G$57:G60)&amp;"","")</f>
        <v>4</v>
      </c>
      <c r="C60" s="98"/>
      <c r="D60" s="98"/>
      <c r="E60" s="52"/>
      <c r="F60" s="14" t="s">
        <v>25</v>
      </c>
      <c r="G60" s="29">
        <v>1</v>
      </c>
      <c r="H60" s="56"/>
      <c r="I60" s="98" t="s">
        <v>4</v>
      </c>
      <c r="J60" s="53"/>
      <c r="K60" s="53"/>
      <c r="L60" s="54"/>
      <c r="M60" s="64"/>
      <c r="N60" s="53"/>
      <c r="O60" s="54"/>
      <c r="P60" s="130"/>
    </row>
    <row r="61" spans="2:16" x14ac:dyDescent="0.3">
      <c r="B61" s="43" t="str">
        <f>IF(TRIM(G61)&lt;&gt;"",COUNTA($G$57:G61)&amp;"","")</f>
        <v>5</v>
      </c>
      <c r="C61" s="98"/>
      <c r="D61" s="98"/>
      <c r="E61" s="52"/>
      <c r="F61" s="14" t="s">
        <v>26</v>
      </c>
      <c r="G61" s="29">
        <v>1</v>
      </c>
      <c r="H61" s="56"/>
      <c r="I61" s="98" t="s">
        <v>4</v>
      </c>
      <c r="J61" s="53"/>
      <c r="K61" s="53"/>
      <c r="L61" s="54"/>
      <c r="M61" s="64"/>
      <c r="N61" s="53"/>
      <c r="O61" s="54"/>
      <c r="P61" s="130"/>
    </row>
    <row r="62" spans="2:16" x14ac:dyDescent="0.3">
      <c r="B62" s="43" t="str">
        <f>IF(TRIM(G62)&lt;&gt;"",COUNTA($G$57:G62)&amp;"","")</f>
        <v>6</v>
      </c>
      <c r="C62" s="98"/>
      <c r="D62" s="98"/>
      <c r="E62" s="52"/>
      <c r="F62" s="14" t="s">
        <v>27</v>
      </c>
      <c r="G62" s="29">
        <v>1</v>
      </c>
      <c r="H62" s="56"/>
      <c r="I62" s="98" t="s">
        <v>4</v>
      </c>
      <c r="J62" s="53"/>
      <c r="K62" s="53"/>
      <c r="L62" s="54"/>
      <c r="M62" s="64"/>
      <c r="N62" s="53"/>
      <c r="O62" s="54"/>
      <c r="P62" s="130"/>
    </row>
    <row r="63" spans="2:16" x14ac:dyDescent="0.3">
      <c r="B63" s="43" t="str">
        <f>IF(TRIM(G63)&lt;&gt;"",COUNTA($G$57:G63)&amp;"","")</f>
        <v>7</v>
      </c>
      <c r="C63" s="98"/>
      <c r="D63" s="98"/>
      <c r="E63" s="52"/>
      <c r="F63" s="14" t="s">
        <v>28</v>
      </c>
      <c r="G63" s="29">
        <v>1</v>
      </c>
      <c r="H63" s="56"/>
      <c r="I63" s="98" t="s">
        <v>4</v>
      </c>
      <c r="J63" s="53"/>
      <c r="K63" s="53"/>
      <c r="L63" s="54"/>
      <c r="M63" s="64"/>
      <c r="N63" s="53"/>
      <c r="O63" s="54"/>
      <c r="P63" s="130"/>
    </row>
    <row r="64" spans="2:16" x14ac:dyDescent="0.3">
      <c r="B64" s="43" t="str">
        <f>IF(TRIM(G64)&lt;&gt;"",COUNTA($G$57:G64)&amp;"","")</f>
        <v>8</v>
      </c>
      <c r="C64" s="98"/>
      <c r="D64" s="98"/>
      <c r="E64" s="52"/>
      <c r="F64" s="14" t="s">
        <v>20</v>
      </c>
      <c r="G64" s="29">
        <v>1</v>
      </c>
      <c r="H64" s="56"/>
      <c r="I64" s="98" t="s">
        <v>4</v>
      </c>
      <c r="J64" s="53"/>
      <c r="K64" s="53"/>
      <c r="L64" s="54"/>
      <c r="M64" s="64"/>
      <c r="N64" s="53"/>
      <c r="O64" s="54"/>
      <c r="P64" s="131"/>
    </row>
    <row r="65" spans="2:16" ht="14.4" thickBot="1" x14ac:dyDescent="0.35">
      <c r="B65" s="43" t="str">
        <f>IF(TRIM(G65)&lt;&gt;"",COUNTA($G$57:G65)&amp;"","")</f>
        <v/>
      </c>
      <c r="C65" s="40"/>
      <c r="D65" s="40"/>
      <c r="E65" s="2"/>
      <c r="F65" s="15" t="s">
        <v>7</v>
      </c>
      <c r="G65" s="30"/>
      <c r="H65" s="16"/>
      <c r="I65" s="16"/>
      <c r="J65" s="17"/>
      <c r="K65" s="17"/>
      <c r="L65" s="17"/>
      <c r="M65" s="65"/>
      <c r="N65" s="17"/>
      <c r="O65" s="17"/>
      <c r="P65" s="50"/>
    </row>
    <row r="66" spans="2:16" s="90" customFormat="1" x14ac:dyDescent="0.3">
      <c r="B66" s="43" t="str">
        <f>IF(TRIM(G66)&lt;&gt;"",COUNTA($G$57:G66)&amp;"","")</f>
        <v/>
      </c>
      <c r="C66" s="89"/>
      <c r="D66" s="89"/>
      <c r="E66" s="2"/>
      <c r="F66" s="2"/>
      <c r="G66" s="31"/>
      <c r="H66" s="18"/>
      <c r="I66" s="18"/>
      <c r="J66" s="19"/>
      <c r="K66" s="19"/>
      <c r="L66" s="19"/>
      <c r="M66" s="66"/>
      <c r="N66" s="19"/>
      <c r="O66" s="19"/>
      <c r="P66" s="126"/>
    </row>
    <row r="67" spans="2:16" s="90" customFormat="1" x14ac:dyDescent="0.3">
      <c r="B67" s="43" t="str">
        <f>IF(TRIM(G67)&lt;&gt;"",COUNTA($G$57:G67)&amp;"","")</f>
        <v/>
      </c>
      <c r="C67" s="89"/>
      <c r="D67" s="89"/>
      <c r="E67" s="2"/>
      <c r="F67" s="2"/>
      <c r="G67" s="32"/>
      <c r="H67" s="2"/>
      <c r="I67" s="2"/>
      <c r="J67" s="20"/>
      <c r="K67" s="20"/>
      <c r="L67" s="20"/>
      <c r="M67" s="67"/>
      <c r="N67" s="20"/>
      <c r="O67" s="20"/>
      <c r="P67" s="127"/>
    </row>
    <row r="68" spans="2:16" s="90" customFormat="1" ht="27" customHeight="1" x14ac:dyDescent="0.3">
      <c r="B68" s="106" t="str">
        <f>IF(TRIM(G68)&lt;&gt;"",COUNTA($G$57:G68)&amp;"","")</f>
        <v/>
      </c>
      <c r="C68" s="104"/>
      <c r="D68" s="104"/>
      <c r="E68" s="92">
        <v>50000</v>
      </c>
      <c r="F68" s="2" t="s">
        <v>38</v>
      </c>
      <c r="G68" s="33"/>
      <c r="H68" s="13"/>
      <c r="I68" s="13"/>
      <c r="J68" s="13"/>
      <c r="K68" s="13"/>
      <c r="L68" s="13"/>
      <c r="M68" s="71"/>
      <c r="N68" s="13"/>
      <c r="O68" s="13"/>
      <c r="P68" s="48"/>
    </row>
    <row r="69" spans="2:16" s="90" customFormat="1" x14ac:dyDescent="0.3">
      <c r="B69" s="94" t="str">
        <f>IF(TRIM(G69)&lt;&gt;"",COUNTA($G$57:G69)&amp;"","")</f>
        <v>9</v>
      </c>
      <c r="C69" s="116"/>
      <c r="D69" s="116"/>
      <c r="E69" s="116"/>
      <c r="F69" s="111" t="s">
        <v>46</v>
      </c>
      <c r="G69" s="28">
        <v>38</v>
      </c>
      <c r="H69" s="3">
        <v>38</v>
      </c>
      <c r="I69" s="3" t="s">
        <v>42</v>
      </c>
      <c r="J69" s="118"/>
      <c r="K69" s="114"/>
      <c r="L69" s="114"/>
      <c r="M69" s="121"/>
      <c r="N69" s="114"/>
      <c r="O69" s="114"/>
      <c r="P69" s="49"/>
    </row>
    <row r="70" spans="2:16" s="22" customFormat="1" x14ac:dyDescent="0.3">
      <c r="B70" s="106" t="str">
        <f>IF(TRIM(G70)&lt;&gt;"",COUNTA($G$57:G70)&amp;"","")</f>
        <v/>
      </c>
      <c r="C70" s="104"/>
      <c r="D70" s="107"/>
      <c r="E70" s="92">
        <v>51200</v>
      </c>
      <c r="F70" s="21" t="s">
        <v>39</v>
      </c>
      <c r="G70" s="108"/>
      <c r="H70" s="104"/>
      <c r="I70" s="104"/>
      <c r="J70" s="104"/>
      <c r="K70" s="104"/>
      <c r="L70" s="104"/>
      <c r="M70" s="109"/>
      <c r="N70" s="104"/>
      <c r="O70" s="104"/>
      <c r="P70" s="110"/>
    </row>
    <row r="71" spans="2:16" s="90" customFormat="1" x14ac:dyDescent="0.3">
      <c r="B71" s="94" t="str">
        <f>IF(TRIM(G71)&lt;&gt;"",COUNTA($G$57:G71)&amp;"","")</f>
        <v/>
      </c>
      <c r="C71" s="147"/>
      <c r="D71" s="147"/>
      <c r="E71" s="147"/>
      <c r="F71" s="105" t="s">
        <v>53</v>
      </c>
      <c r="G71" s="28"/>
      <c r="H71" s="3"/>
      <c r="I71" s="3"/>
      <c r="J71" s="5"/>
      <c r="K71" s="5"/>
      <c r="L71" s="95"/>
      <c r="M71" s="68"/>
      <c r="N71" s="5"/>
      <c r="O71" s="95"/>
      <c r="P71" s="49"/>
    </row>
    <row r="72" spans="2:16" s="90" customFormat="1" x14ac:dyDescent="0.3">
      <c r="B72" s="43" t="str">
        <f>IF(TRIM(G72)&lt;&gt;"",COUNTA($G$57:G72)&amp;"","")</f>
        <v>10</v>
      </c>
      <c r="C72" s="147"/>
      <c r="D72" s="147"/>
      <c r="E72" s="147"/>
      <c r="F72" s="87" t="s">
        <v>54</v>
      </c>
      <c r="G72" s="28">
        <f>ROUND(H72,0)</f>
        <v>150</v>
      </c>
      <c r="H72" s="3">
        <f>(((65/1.33)+1)*3)</f>
        <v>149.61654135338347</v>
      </c>
      <c r="I72" s="3" t="s">
        <v>47</v>
      </c>
      <c r="J72" s="118"/>
      <c r="K72" s="114"/>
      <c r="L72" s="114"/>
      <c r="M72" s="121"/>
      <c r="N72" s="114"/>
      <c r="O72" s="114"/>
      <c r="P72" s="49"/>
    </row>
    <row r="73" spans="2:16" s="90" customFormat="1" x14ac:dyDescent="0.3">
      <c r="B73" s="43" t="str">
        <f>IF(TRIM(G73)&lt;&gt;"",COUNTA($G$57:G73)&amp;"","")</f>
        <v>11</v>
      </c>
      <c r="C73" s="147"/>
      <c r="D73" s="147"/>
      <c r="E73" s="147"/>
      <c r="F73" s="87" t="s">
        <v>56</v>
      </c>
      <c r="G73" s="28">
        <f t="shared" ref="G73" si="0">ROUND(H73,0)</f>
        <v>130</v>
      </c>
      <c r="H73" s="3">
        <f>65*2</f>
        <v>130</v>
      </c>
      <c r="I73" s="3" t="s">
        <v>47</v>
      </c>
      <c r="J73" s="118"/>
      <c r="K73" s="114"/>
      <c r="L73" s="114"/>
      <c r="M73" s="121"/>
      <c r="N73" s="114"/>
      <c r="O73" s="114"/>
      <c r="P73" s="49"/>
    </row>
    <row r="74" spans="2:16" s="90" customFormat="1" x14ac:dyDescent="0.3">
      <c r="B74" s="94" t="str">
        <f>IF(TRIM(G74)&lt;&gt;"",COUNTA($G$57:G74)&amp;"","")</f>
        <v/>
      </c>
      <c r="C74" s="147"/>
      <c r="D74" s="147"/>
      <c r="E74" s="147"/>
      <c r="F74" s="105" t="s">
        <v>58</v>
      </c>
      <c r="G74" s="28"/>
      <c r="H74" s="3"/>
      <c r="I74" s="3"/>
      <c r="J74" s="5"/>
      <c r="K74" s="5"/>
      <c r="L74" s="95"/>
      <c r="M74" s="68"/>
      <c r="N74" s="5"/>
      <c r="O74" s="95"/>
      <c r="P74" s="49"/>
    </row>
    <row r="75" spans="2:16" s="90" customFormat="1" x14ac:dyDescent="0.3">
      <c r="B75" s="43" t="str">
        <f>IF(TRIM(G75)&lt;&gt;"",COUNTA($G$57:G75)&amp;"","")</f>
        <v>12</v>
      </c>
      <c r="C75" s="147"/>
      <c r="D75" s="147"/>
      <c r="E75" s="147"/>
      <c r="F75" s="87" t="s">
        <v>54</v>
      </c>
      <c r="G75" s="28">
        <f>ROUND(H75,0)</f>
        <v>7807</v>
      </c>
      <c r="H75" s="3">
        <f>(((1037/1.33)+1)*10)</f>
        <v>7806.9924812030067</v>
      </c>
      <c r="I75" s="3" t="s">
        <v>47</v>
      </c>
      <c r="J75" s="118"/>
      <c r="K75" s="114"/>
      <c r="L75" s="114"/>
      <c r="M75" s="121"/>
      <c r="N75" s="114"/>
      <c r="O75" s="114"/>
      <c r="P75" s="49"/>
    </row>
    <row r="76" spans="2:16" s="90" customFormat="1" x14ac:dyDescent="0.3">
      <c r="B76" s="43" t="str">
        <f>IF(TRIM(G76)&lt;&gt;"",COUNTA($G$57:G76)&amp;"","")</f>
        <v>13</v>
      </c>
      <c r="C76" s="147"/>
      <c r="D76" s="147"/>
      <c r="E76" s="147"/>
      <c r="F76" s="87" t="s">
        <v>57</v>
      </c>
      <c r="G76" s="28">
        <f>ROUND(H76,0)</f>
        <v>1562</v>
      </c>
      <c r="H76" s="3">
        <f>(((1037/4)+1)*6)</f>
        <v>1561.5</v>
      </c>
      <c r="I76" s="3" t="s">
        <v>47</v>
      </c>
      <c r="J76" s="118"/>
      <c r="K76" s="114"/>
      <c r="L76" s="114"/>
      <c r="M76" s="121"/>
      <c r="N76" s="114"/>
      <c r="O76" s="114"/>
      <c r="P76" s="49"/>
    </row>
    <row r="77" spans="2:16" s="90" customFormat="1" x14ac:dyDescent="0.3">
      <c r="B77" s="43" t="str">
        <f>IF(TRIM(G77)&lt;&gt;"",COUNTA($G$57:G77)&amp;"","")</f>
        <v>14</v>
      </c>
      <c r="C77" s="147"/>
      <c r="D77" s="147"/>
      <c r="E77" s="147"/>
      <c r="F77" s="87" t="s">
        <v>56</v>
      </c>
      <c r="G77" s="28">
        <f t="shared" ref="G77" si="1">ROUND(H77,0)</f>
        <v>2074</v>
      </c>
      <c r="H77" s="3">
        <f>1037*2</f>
        <v>2074</v>
      </c>
      <c r="I77" s="3" t="s">
        <v>47</v>
      </c>
      <c r="J77" s="118"/>
      <c r="K77" s="114"/>
      <c r="L77" s="114"/>
      <c r="M77" s="121"/>
      <c r="N77" s="114"/>
      <c r="O77" s="114"/>
      <c r="P77" s="49"/>
    </row>
    <row r="78" spans="2:16" s="90" customFormat="1" x14ac:dyDescent="0.3">
      <c r="B78" s="94" t="str">
        <f>IF(TRIM(G78)&lt;&gt;"",COUNTA($G$57:G78)&amp;"","")</f>
        <v/>
      </c>
      <c r="C78" s="147"/>
      <c r="D78" s="147"/>
      <c r="E78" s="147"/>
      <c r="F78" s="105" t="s">
        <v>59</v>
      </c>
      <c r="G78" s="28"/>
      <c r="H78" s="3"/>
      <c r="I78" s="3"/>
      <c r="J78" s="5"/>
      <c r="K78" s="5"/>
      <c r="L78" s="95"/>
      <c r="M78" s="68"/>
      <c r="N78" s="5"/>
      <c r="O78" s="95"/>
      <c r="P78" s="49"/>
    </row>
    <row r="79" spans="2:16" s="90" customFormat="1" x14ac:dyDescent="0.3">
      <c r="B79" s="43" t="str">
        <f>IF(TRIM(G79)&lt;&gt;"",COUNTA($G$57:G79)&amp;"","")</f>
        <v>15</v>
      </c>
      <c r="C79" s="147"/>
      <c r="D79" s="147"/>
      <c r="E79" s="147"/>
      <c r="F79" s="87" t="s">
        <v>50</v>
      </c>
      <c r="G79" s="28">
        <f>ROUND(H79,0)</f>
        <v>1574</v>
      </c>
      <c r="H79" s="3">
        <f>(((208/1.33)+1)*10)</f>
        <v>1573.9097744360902</v>
      </c>
      <c r="I79" s="3" t="s">
        <v>47</v>
      </c>
      <c r="J79" s="119"/>
      <c r="K79" s="114"/>
      <c r="L79" s="120"/>
      <c r="M79" s="121"/>
      <c r="N79" s="122"/>
      <c r="O79" s="120"/>
      <c r="P79" s="123"/>
    </row>
    <row r="80" spans="2:16" s="90" customFormat="1" x14ac:dyDescent="0.3">
      <c r="B80" s="43" t="str">
        <f>IF(TRIM(G80)&lt;&gt;"",COUNTA($G$57:G80)&amp;"","")</f>
        <v>16</v>
      </c>
      <c r="C80" s="147"/>
      <c r="D80" s="147"/>
      <c r="E80" s="147"/>
      <c r="F80" s="87" t="s">
        <v>61</v>
      </c>
      <c r="G80" s="28">
        <f>ROUND(H80,0)</f>
        <v>318</v>
      </c>
      <c r="H80" s="3">
        <f>(((208/4)+1)*6)</f>
        <v>318</v>
      </c>
      <c r="I80" s="3" t="s">
        <v>47</v>
      </c>
      <c r="J80" s="119"/>
      <c r="K80" s="114"/>
      <c r="L80" s="120"/>
      <c r="M80" s="121"/>
      <c r="N80" s="122"/>
      <c r="O80" s="120"/>
      <c r="P80" s="123"/>
    </row>
    <row r="81" spans="2:16" s="90" customFormat="1" x14ac:dyDescent="0.3">
      <c r="B81" s="43" t="str">
        <f>IF(TRIM(G81)&lt;&gt;"",COUNTA($G$57:G81)&amp;"","")</f>
        <v>17</v>
      </c>
      <c r="C81" s="147"/>
      <c r="D81" s="147"/>
      <c r="E81" s="147"/>
      <c r="F81" s="87" t="s">
        <v>60</v>
      </c>
      <c r="G81" s="28">
        <f t="shared" ref="G81" si="2">ROUND(H81,0)</f>
        <v>416</v>
      </c>
      <c r="H81" s="3">
        <f>208*2</f>
        <v>416</v>
      </c>
      <c r="I81" s="3" t="s">
        <v>47</v>
      </c>
      <c r="J81" s="119"/>
      <c r="K81" s="114"/>
      <c r="L81" s="120"/>
      <c r="M81" s="121"/>
      <c r="N81" s="122"/>
      <c r="O81" s="120"/>
      <c r="P81" s="123"/>
    </row>
    <row r="82" spans="2:16" s="90" customFormat="1" x14ac:dyDescent="0.3">
      <c r="B82" s="94" t="str">
        <f>IF(TRIM(G82)&lt;&gt;"",COUNTA($G$57:G82)&amp;"","")</f>
        <v/>
      </c>
      <c r="C82" s="147"/>
      <c r="D82" s="147"/>
      <c r="E82" s="147"/>
      <c r="F82" s="105" t="s">
        <v>62</v>
      </c>
      <c r="G82" s="28"/>
      <c r="H82" s="3"/>
      <c r="I82" s="3"/>
      <c r="J82" s="5"/>
      <c r="K82" s="5"/>
      <c r="L82" s="95"/>
      <c r="M82" s="68"/>
      <c r="N82" s="5"/>
      <c r="O82" s="95"/>
      <c r="P82" s="49"/>
    </row>
    <row r="83" spans="2:16" s="90" customFormat="1" x14ac:dyDescent="0.3">
      <c r="B83" s="43" t="str">
        <f>IF(TRIM(G83)&lt;&gt;"",COUNTA($G$57:G83)&amp;"","")</f>
        <v>18</v>
      </c>
      <c r="C83" s="147"/>
      <c r="D83" s="147"/>
      <c r="E83" s="147"/>
      <c r="F83" s="87" t="s">
        <v>54</v>
      </c>
      <c r="G83" s="28">
        <f>ROUND(H83,0)</f>
        <v>122</v>
      </c>
      <c r="H83" s="3">
        <f>(((19/1.33)+1)*8)</f>
        <v>122.28571428571428</v>
      </c>
      <c r="I83" s="3" t="s">
        <v>47</v>
      </c>
      <c r="J83" s="118"/>
      <c r="K83" s="114"/>
      <c r="L83" s="114"/>
      <c r="M83" s="121"/>
      <c r="N83" s="114"/>
      <c r="O83" s="114"/>
      <c r="P83" s="49"/>
    </row>
    <row r="84" spans="2:16" s="90" customFormat="1" x14ac:dyDescent="0.3">
      <c r="B84" s="43" t="str">
        <f>IF(TRIM(G84)&lt;&gt;"",COUNTA($G$57:G84)&amp;"","")</f>
        <v>19</v>
      </c>
      <c r="C84" s="147"/>
      <c r="D84" s="147"/>
      <c r="E84" s="147"/>
      <c r="F84" s="87" t="s">
        <v>56</v>
      </c>
      <c r="G84" s="28">
        <f t="shared" ref="G84" si="3">ROUND(H84,0)</f>
        <v>38</v>
      </c>
      <c r="H84" s="3">
        <f>19*2</f>
        <v>38</v>
      </c>
      <c r="I84" s="3" t="s">
        <v>47</v>
      </c>
      <c r="J84" s="118"/>
      <c r="K84" s="114"/>
      <c r="L84" s="114"/>
      <c r="M84" s="121"/>
      <c r="N84" s="114"/>
      <c r="O84" s="114"/>
      <c r="P84" s="49"/>
    </row>
    <row r="85" spans="2:16" s="90" customFormat="1" ht="14.4" thickBot="1" x14ac:dyDescent="0.35">
      <c r="B85" s="94" t="str">
        <f>IF(TRIM(G85)&lt;&gt;"",COUNTA($G$57:G85)&amp;"","")</f>
        <v/>
      </c>
      <c r="C85" s="89"/>
      <c r="D85" s="89"/>
      <c r="E85" s="89"/>
      <c r="F85" s="15" t="s">
        <v>7</v>
      </c>
      <c r="G85" s="30"/>
      <c r="H85" s="16"/>
      <c r="I85" s="16"/>
      <c r="J85" s="17"/>
      <c r="K85" s="17"/>
      <c r="L85" s="17"/>
      <c r="M85" s="65"/>
      <c r="N85" s="17"/>
      <c r="O85" s="17"/>
      <c r="P85" s="50"/>
    </row>
    <row r="86" spans="2:16" s="90" customFormat="1" x14ac:dyDescent="0.3">
      <c r="B86" s="94" t="str">
        <f>IF(TRIM(G86)&lt;&gt;"",COUNTA($G$57:G86)&amp;"","")</f>
        <v/>
      </c>
      <c r="C86" s="89"/>
      <c r="D86" s="89"/>
      <c r="E86" s="89"/>
      <c r="F86" s="112"/>
      <c r="G86" s="28"/>
      <c r="H86" s="3"/>
      <c r="I86" s="3"/>
      <c r="J86" s="5"/>
      <c r="K86" s="5"/>
      <c r="L86" s="95"/>
      <c r="M86" s="68"/>
      <c r="N86" s="5"/>
      <c r="O86" s="95"/>
      <c r="P86" s="49"/>
    </row>
    <row r="87" spans="2:16" s="90" customFormat="1" x14ac:dyDescent="0.3">
      <c r="B87" s="94" t="str">
        <f>IF(TRIM(G87)&lt;&gt;"",COUNTA($G$57:G87)&amp;"","")</f>
        <v/>
      </c>
      <c r="C87" s="89"/>
      <c r="D87" s="89"/>
      <c r="E87" s="89"/>
      <c r="F87" s="112"/>
      <c r="G87" s="28"/>
      <c r="H87" s="3"/>
      <c r="I87" s="3"/>
      <c r="J87" s="5"/>
      <c r="K87" s="5"/>
      <c r="L87" s="95"/>
      <c r="M87" s="68"/>
      <c r="N87" s="5"/>
      <c r="O87" s="95"/>
      <c r="P87" s="49"/>
    </row>
    <row r="88" spans="2:16" x14ac:dyDescent="0.3">
      <c r="B88" s="96" t="str">
        <f>IF(TRIM(G88)&lt;&gt;"",COUNTA($G$57:G88)&amp;"","")</f>
        <v/>
      </c>
      <c r="C88" s="91"/>
      <c r="D88" s="93"/>
      <c r="E88" s="92">
        <v>90000</v>
      </c>
      <c r="F88" s="2" t="s">
        <v>8</v>
      </c>
      <c r="G88" s="33"/>
      <c r="H88" s="13"/>
      <c r="I88" s="13"/>
      <c r="J88" s="13"/>
      <c r="K88" s="13"/>
      <c r="L88" s="13"/>
      <c r="M88" s="71"/>
      <c r="N88" s="13"/>
      <c r="O88" s="13"/>
      <c r="P88" s="48"/>
    </row>
    <row r="89" spans="2:16" x14ac:dyDescent="0.3">
      <c r="B89" s="96" t="str">
        <f>IF(TRIM(G89)&lt;&gt;"",COUNTA($G$57:G89)&amp;"","")</f>
        <v/>
      </c>
      <c r="C89" s="91"/>
      <c r="D89" s="93"/>
      <c r="E89" s="92">
        <v>92600</v>
      </c>
      <c r="F89" s="21" t="s">
        <v>12</v>
      </c>
      <c r="G89" s="33"/>
      <c r="H89" s="13"/>
      <c r="I89" s="13"/>
      <c r="J89" s="13"/>
      <c r="K89" s="13"/>
      <c r="L89" s="13"/>
      <c r="M89" s="71"/>
      <c r="N89" s="13"/>
      <c r="O89" s="13"/>
      <c r="P89" s="48"/>
    </row>
    <row r="90" spans="2:16" s="90" customFormat="1" x14ac:dyDescent="0.3">
      <c r="B90" s="94" t="str">
        <f>IF(TRIM(G90)&lt;&gt;"",COUNTA($G$57:G90)&amp;"","")</f>
        <v/>
      </c>
      <c r="C90" s="139"/>
      <c r="D90" s="139"/>
      <c r="E90" s="139"/>
      <c r="F90" s="105" t="s">
        <v>49</v>
      </c>
      <c r="G90" s="28"/>
      <c r="H90" s="3"/>
      <c r="I90" s="3"/>
      <c r="J90" s="5"/>
      <c r="K90" s="5"/>
      <c r="L90" s="95"/>
      <c r="M90" s="68"/>
      <c r="N90" s="5"/>
      <c r="O90" s="95"/>
      <c r="P90" s="49"/>
    </row>
    <row r="91" spans="2:16" s="90" customFormat="1" x14ac:dyDescent="0.3">
      <c r="B91" s="43" t="str">
        <f>IF(TRIM(G91)&lt;&gt;"",COUNTA($G$57:G91)&amp;"","")</f>
        <v>20</v>
      </c>
      <c r="C91" s="140"/>
      <c r="D91" s="140"/>
      <c r="E91" s="140"/>
      <c r="F91" s="87" t="s">
        <v>48</v>
      </c>
      <c r="G91" s="28">
        <v>3715</v>
      </c>
      <c r="H91" s="3">
        <f>(127*16)+(120*14)</f>
        <v>3712</v>
      </c>
      <c r="I91" s="3" t="s">
        <v>41</v>
      </c>
      <c r="J91" s="118"/>
      <c r="K91" s="114"/>
      <c r="L91" s="114"/>
      <c r="M91" s="121"/>
      <c r="N91" s="114"/>
      <c r="O91" s="114"/>
      <c r="P91" s="49"/>
    </row>
    <row r="92" spans="2:16" s="90" customFormat="1" x14ac:dyDescent="0.3">
      <c r="B92" s="94" t="str">
        <f>IF(TRIM(G92)&lt;&gt;"",COUNTA($G$57:G92)&amp;"","")</f>
        <v/>
      </c>
      <c r="C92" s="139"/>
      <c r="D92" s="139"/>
      <c r="E92" s="139"/>
      <c r="F92" s="105" t="s">
        <v>51</v>
      </c>
      <c r="G92" s="28"/>
      <c r="H92" s="3"/>
      <c r="I92" s="3"/>
      <c r="J92" s="5"/>
      <c r="K92" s="5"/>
      <c r="L92" s="95"/>
      <c r="M92" s="68"/>
      <c r="N92" s="5"/>
      <c r="O92" s="95"/>
      <c r="P92" s="49"/>
    </row>
    <row r="93" spans="2:16" s="90" customFormat="1" x14ac:dyDescent="0.3">
      <c r="B93" s="43" t="str">
        <f>IF(TRIM(G93)&lt;&gt;"",COUNTA($G$57:G93)&amp;"","")</f>
        <v>21</v>
      </c>
      <c r="C93" s="154"/>
      <c r="D93" s="154"/>
      <c r="E93" s="154"/>
      <c r="F93" s="87" t="s">
        <v>52</v>
      </c>
      <c r="G93" s="28">
        <f t="shared" ref="G93" si="4">ROUND(H93,0)</f>
        <v>2430</v>
      </c>
      <c r="H93" s="3">
        <f>162*15</f>
        <v>2430</v>
      </c>
      <c r="I93" s="3" t="s">
        <v>41</v>
      </c>
      <c r="J93" s="118"/>
      <c r="K93" s="114"/>
      <c r="L93" s="114"/>
      <c r="M93" s="121"/>
      <c r="N93" s="114"/>
      <c r="O93" s="114"/>
      <c r="P93" s="49"/>
    </row>
    <row r="94" spans="2:16" s="90" customFormat="1" x14ac:dyDescent="0.3">
      <c r="B94" s="94" t="str">
        <f>IF(TRIM(G94)&lt;&gt;"",COUNTA($G$57:G94)&amp;"","")</f>
        <v/>
      </c>
      <c r="C94" s="139"/>
      <c r="D94" s="139"/>
      <c r="E94" s="139"/>
      <c r="F94" s="105" t="s">
        <v>53</v>
      </c>
      <c r="G94" s="28"/>
      <c r="H94" s="3"/>
      <c r="I94" s="3"/>
      <c r="J94" s="5"/>
      <c r="K94" s="5"/>
      <c r="L94" s="95"/>
      <c r="M94" s="68"/>
      <c r="N94" s="5"/>
      <c r="O94" s="95"/>
      <c r="P94" s="49"/>
    </row>
    <row r="95" spans="2:16" s="90" customFormat="1" x14ac:dyDescent="0.3">
      <c r="B95" s="43" t="str">
        <f>IF(TRIM(G95)&lt;&gt;"",COUNTA($G$57:G95)&amp;"","")</f>
        <v>22</v>
      </c>
      <c r="C95" s="140"/>
      <c r="D95" s="140"/>
      <c r="E95" s="140"/>
      <c r="F95" s="87" t="s">
        <v>55</v>
      </c>
      <c r="G95" s="28">
        <f t="shared" ref="G95" si="5">ROUND(H95,0)</f>
        <v>390</v>
      </c>
      <c r="H95" s="3">
        <f>65*3*2</f>
        <v>390</v>
      </c>
      <c r="I95" s="3" t="s">
        <v>41</v>
      </c>
      <c r="J95" s="118"/>
      <c r="K95" s="114"/>
      <c r="L95" s="114"/>
      <c r="M95" s="121"/>
      <c r="N95" s="114"/>
      <c r="O95" s="114"/>
      <c r="P95" s="49"/>
    </row>
    <row r="96" spans="2:16" s="90" customFormat="1" x14ac:dyDescent="0.3">
      <c r="B96" s="94" t="str">
        <f>IF(TRIM(G96)&lt;&gt;"",COUNTA($G$57:G96)&amp;"","")</f>
        <v/>
      </c>
      <c r="C96" s="139"/>
      <c r="D96" s="139"/>
      <c r="E96" s="139"/>
      <c r="F96" s="105" t="s">
        <v>58</v>
      </c>
      <c r="G96" s="28"/>
      <c r="H96" s="3"/>
      <c r="I96" s="3"/>
      <c r="J96" s="5"/>
      <c r="K96" s="5"/>
      <c r="L96" s="95"/>
      <c r="M96" s="68"/>
      <c r="N96" s="5"/>
      <c r="O96" s="95"/>
      <c r="P96" s="49"/>
    </row>
    <row r="97" spans="2:16" s="90" customFormat="1" x14ac:dyDescent="0.3">
      <c r="B97" s="43" t="str">
        <f>IF(TRIM(G97)&lt;&gt;"",COUNTA($G$57:G97)&amp;"","")</f>
        <v>23</v>
      </c>
      <c r="C97" s="140"/>
      <c r="D97" s="140"/>
      <c r="E97" s="140"/>
      <c r="F97" s="87" t="s">
        <v>55</v>
      </c>
      <c r="G97" s="28">
        <f t="shared" ref="G97" si="6">ROUND(H97,0)</f>
        <v>20740</v>
      </c>
      <c r="H97" s="3">
        <f>1037*10*2</f>
        <v>20740</v>
      </c>
      <c r="I97" s="3" t="s">
        <v>41</v>
      </c>
      <c r="J97" s="118"/>
      <c r="K97" s="114"/>
      <c r="L97" s="114"/>
      <c r="M97" s="121"/>
      <c r="N97" s="114"/>
      <c r="O97" s="114"/>
      <c r="P97" s="49"/>
    </row>
    <row r="98" spans="2:16" s="90" customFormat="1" x14ac:dyDescent="0.3">
      <c r="B98" s="94" t="str">
        <f>IF(TRIM(G98)&lt;&gt;"",COUNTA($G$57:G98)&amp;"","")</f>
        <v/>
      </c>
      <c r="C98" s="139"/>
      <c r="D98" s="139"/>
      <c r="E98" s="139"/>
      <c r="F98" s="105" t="s">
        <v>59</v>
      </c>
      <c r="G98" s="28"/>
      <c r="H98" s="3"/>
      <c r="I98" s="3"/>
      <c r="J98" s="5"/>
      <c r="K98" s="5"/>
      <c r="L98" s="95"/>
      <c r="M98" s="68"/>
      <c r="N98" s="5"/>
      <c r="O98" s="95"/>
      <c r="P98" s="49"/>
    </row>
    <row r="99" spans="2:16" s="90" customFormat="1" x14ac:dyDescent="0.3">
      <c r="B99" s="43" t="str">
        <f>IF(TRIM(G99)&lt;&gt;"",COUNTA($G$57:G99)&amp;"","")</f>
        <v>24</v>
      </c>
      <c r="C99" s="140"/>
      <c r="D99" s="140"/>
      <c r="E99" s="140"/>
      <c r="F99" s="87" t="s">
        <v>55</v>
      </c>
      <c r="G99" s="28">
        <f t="shared" ref="G99" si="7">ROUND(H99,0)</f>
        <v>4160</v>
      </c>
      <c r="H99" s="3">
        <f>208*10*2</f>
        <v>4160</v>
      </c>
      <c r="I99" s="3" t="s">
        <v>41</v>
      </c>
      <c r="J99" s="118"/>
      <c r="K99" s="114"/>
      <c r="L99" s="114"/>
      <c r="M99" s="121"/>
      <c r="N99" s="114"/>
      <c r="O99" s="114"/>
      <c r="P99" s="49"/>
    </row>
    <row r="100" spans="2:16" s="90" customFormat="1" x14ac:dyDescent="0.3">
      <c r="B100" s="94" t="str">
        <f>IF(TRIM(G100)&lt;&gt;"",COUNTA($G$57:G100)&amp;"","")</f>
        <v/>
      </c>
      <c r="C100" s="139"/>
      <c r="D100" s="139"/>
      <c r="E100" s="139"/>
      <c r="F100" s="105" t="s">
        <v>62</v>
      </c>
      <c r="G100" s="28"/>
      <c r="H100" s="3"/>
      <c r="I100" s="3"/>
      <c r="J100" s="5"/>
      <c r="K100" s="5"/>
      <c r="L100" s="95"/>
      <c r="M100" s="68"/>
      <c r="N100" s="5"/>
      <c r="O100" s="95"/>
      <c r="P100" s="49"/>
    </row>
    <row r="101" spans="2:16" s="90" customFormat="1" x14ac:dyDescent="0.3">
      <c r="B101" s="43" t="str">
        <f>IF(TRIM(G101)&lt;&gt;"",COUNTA($G$57:G101)&amp;"","")</f>
        <v>25</v>
      </c>
      <c r="C101" s="140"/>
      <c r="D101" s="140"/>
      <c r="E101" s="140"/>
      <c r="F101" s="87" t="s">
        <v>55</v>
      </c>
      <c r="G101" s="28">
        <f t="shared" ref="G101" si="8">ROUND(H101,0)</f>
        <v>304</v>
      </c>
      <c r="H101" s="3">
        <f>19*8*2</f>
        <v>304</v>
      </c>
      <c r="I101" s="3" t="s">
        <v>41</v>
      </c>
      <c r="J101" s="118"/>
      <c r="K101" s="114"/>
      <c r="L101" s="114"/>
      <c r="M101" s="121"/>
      <c r="N101" s="114"/>
      <c r="O101" s="114"/>
      <c r="P101" s="49"/>
    </row>
    <row r="102" spans="2:16" s="22" customFormat="1" x14ac:dyDescent="0.3">
      <c r="B102" s="106" t="str">
        <f>IF(TRIM(G102)&lt;&gt;"",COUNTA($G$57:G102)&amp;"","")</f>
        <v/>
      </c>
      <c r="C102" s="104"/>
      <c r="D102" s="107"/>
      <c r="E102" s="92">
        <v>95100</v>
      </c>
      <c r="F102" s="21" t="s">
        <v>40</v>
      </c>
      <c r="G102" s="33"/>
      <c r="H102" s="13"/>
      <c r="I102" s="13"/>
      <c r="J102" s="13"/>
      <c r="K102" s="13"/>
      <c r="L102" s="13"/>
      <c r="M102" s="71"/>
      <c r="N102" s="13"/>
      <c r="O102" s="13"/>
      <c r="P102" s="48"/>
    </row>
    <row r="103" spans="2:16" s="90" customFormat="1" x14ac:dyDescent="0.3">
      <c r="B103" s="94" t="str">
        <f>IF(TRIM(G103)&lt;&gt;"",COUNTA($G$57:G103)&amp;"","")</f>
        <v>26</v>
      </c>
      <c r="C103" s="116"/>
      <c r="D103" s="116"/>
      <c r="E103" s="116"/>
      <c r="F103" s="87" t="s">
        <v>44</v>
      </c>
      <c r="G103" s="28">
        <v>9235</v>
      </c>
      <c r="H103" s="3">
        <v>9231.76</v>
      </c>
      <c r="I103" s="3" t="s">
        <v>41</v>
      </c>
      <c r="J103" s="118"/>
      <c r="K103" s="114"/>
      <c r="L103" s="114"/>
      <c r="M103" s="115"/>
      <c r="N103" s="114"/>
      <c r="O103" s="114"/>
      <c r="P103" s="49"/>
    </row>
    <row r="104" spans="2:16" x14ac:dyDescent="0.3">
      <c r="B104" s="96" t="str">
        <f>IF(TRIM(G104)&lt;&gt;"",COUNTA($G$57:G104)&amp;"","")</f>
        <v/>
      </c>
      <c r="C104" s="91"/>
      <c r="D104" s="93"/>
      <c r="E104" s="92">
        <v>96000</v>
      </c>
      <c r="F104" s="21" t="s">
        <v>11</v>
      </c>
      <c r="G104" s="33"/>
      <c r="H104" s="13"/>
      <c r="I104" s="13"/>
      <c r="J104" s="13"/>
      <c r="K104" s="13"/>
      <c r="L104" s="13"/>
      <c r="M104" s="71"/>
      <c r="N104" s="13"/>
      <c r="O104" s="13"/>
      <c r="P104" s="48"/>
    </row>
    <row r="105" spans="2:16" s="22" customFormat="1" x14ac:dyDescent="0.3">
      <c r="B105" s="43" t="str">
        <f>IF(TRIM(G105)&lt;&gt;"",COUNTA($G$57:G105)&amp;"","")</f>
        <v>27</v>
      </c>
      <c r="C105" s="148"/>
      <c r="D105" s="148"/>
      <c r="E105" s="148"/>
      <c r="F105" s="88" t="s">
        <v>45</v>
      </c>
      <c r="G105" s="28">
        <v>9175</v>
      </c>
      <c r="H105" s="3">
        <v>9167.89</v>
      </c>
      <c r="I105" s="3" t="s">
        <v>41</v>
      </c>
      <c r="J105" s="118"/>
      <c r="K105" s="114"/>
      <c r="L105" s="114"/>
      <c r="M105" s="121"/>
      <c r="N105" s="114"/>
      <c r="O105" s="114"/>
      <c r="P105" s="49"/>
    </row>
    <row r="106" spans="2:16" s="22" customFormat="1" x14ac:dyDescent="0.3">
      <c r="B106" s="43" t="str">
        <f>IF(TRIM(G106)&lt;&gt;"",COUNTA($G$57:G106)&amp;"","")</f>
        <v>28</v>
      </c>
      <c r="C106" s="147"/>
      <c r="D106" s="147"/>
      <c r="E106" s="147"/>
      <c r="F106" s="88" t="s">
        <v>43</v>
      </c>
      <c r="G106" s="28">
        <v>2385</v>
      </c>
      <c r="H106" s="3">
        <v>2383</v>
      </c>
      <c r="I106" s="3" t="s">
        <v>47</v>
      </c>
      <c r="J106" s="118"/>
      <c r="K106" s="114"/>
      <c r="L106" s="114"/>
      <c r="M106" s="121"/>
      <c r="N106" s="114"/>
      <c r="O106" s="114"/>
      <c r="P106" s="49"/>
    </row>
    <row r="107" spans="2:16" x14ac:dyDescent="0.3">
      <c r="B107" s="96" t="str">
        <f>IF(TRIM(G107)&lt;&gt;"",COUNTA($G$57:G107)&amp;"","")</f>
        <v/>
      </c>
      <c r="C107" s="91"/>
      <c r="D107" s="93"/>
      <c r="E107" s="92">
        <v>99100</v>
      </c>
      <c r="F107" s="21" t="s">
        <v>13</v>
      </c>
      <c r="G107" s="33"/>
      <c r="H107" s="13"/>
      <c r="I107" s="13"/>
      <c r="J107" s="13"/>
      <c r="K107" s="13"/>
      <c r="L107" s="13"/>
      <c r="M107" s="71"/>
      <c r="N107" s="13"/>
      <c r="O107" s="13"/>
      <c r="P107" s="48"/>
    </row>
    <row r="108" spans="2:16" ht="21" customHeight="1" x14ac:dyDescent="0.3">
      <c r="B108" s="43" t="str">
        <f>IF(TRIM(G108)&lt;&gt;"",COUNTA($G$57:G108)&amp;"","")</f>
        <v/>
      </c>
      <c r="C108" s="139"/>
      <c r="D108" s="139"/>
      <c r="E108" s="139"/>
      <c r="F108" s="113" t="s">
        <v>63</v>
      </c>
      <c r="G108" s="28"/>
      <c r="H108" s="3"/>
      <c r="I108" s="3"/>
      <c r="J108" s="37"/>
      <c r="K108" s="37"/>
      <c r="L108" s="23"/>
      <c r="M108" s="68"/>
      <c r="N108" s="37"/>
      <c r="O108" s="23"/>
      <c r="P108" s="49"/>
    </row>
    <row r="109" spans="2:16" x14ac:dyDescent="0.3">
      <c r="B109" s="43" t="str">
        <f>IF(TRIM(G109)&lt;&gt;"",COUNTA($G$57:G109)&amp;"","")</f>
        <v>29</v>
      </c>
      <c r="C109" s="140"/>
      <c r="D109" s="140"/>
      <c r="E109" s="140"/>
      <c r="F109" s="111" t="s">
        <v>65</v>
      </c>
      <c r="G109" s="103">
        <v>27610</v>
      </c>
      <c r="H109" s="103">
        <f>29260-1650</f>
        <v>27610</v>
      </c>
      <c r="I109" s="3" t="s">
        <v>41</v>
      </c>
      <c r="J109" s="118"/>
      <c r="K109" s="114"/>
      <c r="L109" s="114"/>
      <c r="M109" s="121"/>
      <c r="N109" s="114"/>
      <c r="O109" s="114"/>
      <c r="P109" s="49"/>
    </row>
    <row r="110" spans="2:16" x14ac:dyDescent="0.3">
      <c r="B110" s="43" t="str">
        <f>IF(TRIM(G110)&lt;&gt;"",COUNTA($G$57:G110)&amp;"","")</f>
        <v>30</v>
      </c>
      <c r="C110" s="140"/>
      <c r="D110" s="140"/>
      <c r="E110" s="140"/>
      <c r="F110" s="111" t="s">
        <v>66</v>
      </c>
      <c r="G110" s="103">
        <v>46</v>
      </c>
      <c r="H110" s="103">
        <v>46</v>
      </c>
      <c r="I110" s="3" t="s">
        <v>42</v>
      </c>
      <c r="J110" s="118"/>
      <c r="K110" s="114"/>
      <c r="L110" s="114"/>
      <c r="M110" s="121"/>
      <c r="N110" s="114"/>
      <c r="O110" s="114"/>
      <c r="P110" s="49"/>
    </row>
    <row r="111" spans="2:16" x14ac:dyDescent="0.3">
      <c r="B111" s="43" t="str">
        <f>IF(TRIM(G111)&lt;&gt;"",COUNTA($G$57:G111)&amp;"","")</f>
        <v>31</v>
      </c>
      <c r="C111" s="154"/>
      <c r="D111" s="154"/>
      <c r="E111" s="154"/>
      <c r="F111" s="111" t="s">
        <v>67</v>
      </c>
      <c r="G111" s="103">
        <v>8</v>
      </c>
      <c r="H111" s="103">
        <v>8</v>
      </c>
      <c r="I111" s="3" t="s">
        <v>42</v>
      </c>
      <c r="J111" s="118"/>
      <c r="K111" s="114"/>
      <c r="L111" s="114"/>
      <c r="M111" s="121"/>
      <c r="N111" s="114"/>
      <c r="O111" s="114"/>
      <c r="P111" s="49"/>
    </row>
    <row r="112" spans="2:16" ht="21" customHeight="1" x14ac:dyDescent="0.3">
      <c r="B112" s="43" t="str">
        <f>IF(TRIM(G112)&lt;&gt;"",COUNTA($G$57:G112)&amp;"","")</f>
        <v/>
      </c>
      <c r="C112" s="139"/>
      <c r="D112" s="139"/>
      <c r="E112" s="139"/>
      <c r="F112" s="113" t="s">
        <v>64</v>
      </c>
      <c r="G112" s="28"/>
      <c r="H112" s="3"/>
      <c r="I112" s="3"/>
      <c r="J112" s="37"/>
      <c r="K112" s="37"/>
      <c r="L112" s="23"/>
      <c r="M112" s="68"/>
      <c r="N112" s="37"/>
      <c r="O112" s="23"/>
      <c r="P112" s="49"/>
    </row>
    <row r="113" spans="2:17" x14ac:dyDescent="0.3">
      <c r="B113" s="43" t="str">
        <f>IF(TRIM(G113)&lt;&gt;"",COUNTA($G$57:G113)&amp;"","")</f>
        <v>32</v>
      </c>
      <c r="C113" s="140"/>
      <c r="D113" s="140"/>
      <c r="E113" s="140"/>
      <c r="F113" s="111" t="s">
        <v>68</v>
      </c>
      <c r="G113" s="103">
        <v>1464</v>
      </c>
      <c r="H113" s="103">
        <v>1464</v>
      </c>
      <c r="I113" s="3" t="s">
        <v>41</v>
      </c>
      <c r="J113" s="118"/>
      <c r="K113" s="114"/>
      <c r="L113" s="114"/>
      <c r="M113" s="121"/>
      <c r="N113" s="114"/>
      <c r="O113" s="114"/>
      <c r="P113" s="49"/>
    </row>
    <row r="114" spans="2:17" x14ac:dyDescent="0.3">
      <c r="B114" s="43" t="str">
        <f>IF(TRIM(G114)&lt;&gt;"",COUNTA($G$57:G114)&amp;"","")</f>
        <v>33</v>
      </c>
      <c r="C114" s="140"/>
      <c r="D114" s="140"/>
      <c r="E114" s="140"/>
      <c r="F114" s="111" t="s">
        <v>69</v>
      </c>
      <c r="G114" s="103">
        <v>535</v>
      </c>
      <c r="H114" s="103">
        <v>535</v>
      </c>
      <c r="I114" s="3" t="s">
        <v>41</v>
      </c>
      <c r="J114" s="118"/>
      <c r="K114" s="114"/>
      <c r="L114" s="114"/>
      <c r="M114" s="121"/>
      <c r="N114" s="114"/>
      <c r="O114" s="114"/>
      <c r="P114" s="49"/>
    </row>
    <row r="115" spans="2:17" x14ac:dyDescent="0.3">
      <c r="B115" s="43" t="str">
        <f>IF(TRIM(G115)&lt;&gt;"",COUNTA($G$57:G115)&amp;"","")</f>
        <v>34</v>
      </c>
      <c r="C115" s="140"/>
      <c r="D115" s="140"/>
      <c r="E115" s="140"/>
      <c r="F115" s="111" t="s">
        <v>70</v>
      </c>
      <c r="G115" s="103">
        <v>3470</v>
      </c>
      <c r="H115" s="103">
        <v>3468.34</v>
      </c>
      <c r="I115" s="3" t="s">
        <v>41</v>
      </c>
      <c r="J115" s="118"/>
      <c r="K115" s="114"/>
      <c r="L115" s="114"/>
      <c r="M115" s="121"/>
      <c r="N115" s="114"/>
      <c r="O115" s="114"/>
      <c r="P115" s="49"/>
    </row>
    <row r="116" spans="2:17" x14ac:dyDescent="0.3">
      <c r="B116" s="43" t="str">
        <f>IF(TRIM(G116)&lt;&gt;"",COUNTA($G$57:G116)&amp;"","")</f>
        <v>35</v>
      </c>
      <c r="C116" s="154"/>
      <c r="D116" s="154"/>
      <c r="E116" s="154"/>
      <c r="F116" s="111" t="s">
        <v>71</v>
      </c>
      <c r="G116" s="103">
        <v>6</v>
      </c>
      <c r="H116" s="103">
        <v>6</v>
      </c>
      <c r="I116" s="3" t="s">
        <v>42</v>
      </c>
      <c r="J116" s="118"/>
      <c r="K116" s="114"/>
      <c r="L116" s="114"/>
      <c r="M116" s="121"/>
      <c r="N116" s="114"/>
      <c r="O116" s="114"/>
      <c r="P116" s="49"/>
    </row>
    <row r="117" spans="2:17" ht="14.4" thickBot="1" x14ac:dyDescent="0.35">
      <c r="B117" s="43" t="str">
        <f>IF(TRIM(G117)&lt;&gt;"",COUNTA($G$57:G117)&amp;"","")</f>
        <v/>
      </c>
      <c r="C117" s="1"/>
      <c r="D117" s="1"/>
      <c r="E117" s="1"/>
      <c r="F117" s="15" t="s">
        <v>7</v>
      </c>
      <c r="G117" s="34"/>
      <c r="H117" s="24"/>
      <c r="I117" s="24"/>
      <c r="J117" s="36"/>
      <c r="K117" s="36"/>
      <c r="L117" s="17"/>
      <c r="M117" s="69"/>
      <c r="N117" s="36"/>
      <c r="O117" s="17"/>
      <c r="P117" s="50"/>
    </row>
    <row r="118" spans="2:17" s="90" customFormat="1" x14ac:dyDescent="0.3">
      <c r="B118" s="94" t="str">
        <f>IF(TRIM(G118)&lt;&gt;"",COUNTA($G$57:G118)&amp;"","")</f>
        <v/>
      </c>
      <c r="C118" s="89"/>
      <c r="D118" s="89"/>
      <c r="E118" s="89"/>
      <c r="F118" s="15"/>
      <c r="G118" s="28"/>
      <c r="H118" s="3"/>
      <c r="I118" s="3"/>
      <c r="J118" s="3"/>
      <c r="K118" s="3"/>
      <c r="L118" s="97"/>
      <c r="M118" s="70"/>
      <c r="N118" s="3"/>
      <c r="O118" s="97"/>
      <c r="P118" s="51"/>
    </row>
    <row r="119" spans="2:17" x14ac:dyDescent="0.3">
      <c r="B119" s="43" t="str">
        <f>IF(TRIM(G119)&lt;&gt;"",COUNTA($G$57:G119)&amp;"","")</f>
        <v/>
      </c>
      <c r="C119" s="1"/>
      <c r="D119" s="1"/>
      <c r="E119" s="1"/>
      <c r="F119" s="15"/>
      <c r="G119" s="28"/>
      <c r="H119" s="3"/>
      <c r="I119" s="3"/>
      <c r="J119" s="3"/>
      <c r="K119" s="3"/>
      <c r="L119" s="97"/>
      <c r="M119" s="70"/>
      <c r="N119" s="3"/>
      <c r="O119" s="97"/>
      <c r="P119" s="51"/>
    </row>
    <row r="120" spans="2:17" s="38" customFormat="1" x14ac:dyDescent="0.3">
      <c r="B120" s="39" t="str">
        <f>IF(TRIM(G120)&lt;&gt;"",COUNTA($G$57:G120)&amp;"","")</f>
        <v/>
      </c>
      <c r="C120" s="40"/>
      <c r="D120" s="40"/>
      <c r="E120" s="40"/>
      <c r="F120" s="41" t="s">
        <v>21</v>
      </c>
      <c r="G120" s="40"/>
      <c r="H120" s="40"/>
      <c r="I120" s="42"/>
      <c r="J120" s="78"/>
      <c r="K120" s="79"/>
      <c r="L120" s="79"/>
      <c r="M120" s="80"/>
      <c r="N120" s="3"/>
      <c r="O120" s="1"/>
      <c r="P120" s="124"/>
      <c r="Q120" s="128"/>
    </row>
    <row r="121" spans="2:17" s="38" customFormat="1" x14ac:dyDescent="0.3">
      <c r="B121" s="43" t="str">
        <f>IF(TRIM(G121)&lt;&gt;"",COUNTA($G$57:G121)&amp;"","")</f>
        <v/>
      </c>
      <c r="C121" s="98"/>
      <c r="D121" s="98"/>
      <c r="E121" s="98"/>
      <c r="F121" s="41" t="s">
        <v>31</v>
      </c>
      <c r="G121" s="44"/>
      <c r="H121" s="44"/>
      <c r="I121" s="45"/>
      <c r="J121" s="81"/>
      <c r="K121" s="79"/>
      <c r="L121" s="79"/>
      <c r="M121" s="82"/>
      <c r="N121" s="3"/>
      <c r="O121" s="1"/>
      <c r="P121" s="117">
        <f>P120*0.05</f>
        <v>0</v>
      </c>
    </row>
    <row r="122" spans="2:17" s="38" customFormat="1" x14ac:dyDescent="0.3">
      <c r="B122" s="43" t="str">
        <f>IF(TRIM(G122)&lt;&gt;"",COUNTA($G$57:G122)&amp;"","")</f>
        <v/>
      </c>
      <c r="C122" s="98"/>
      <c r="D122" s="98"/>
      <c r="E122" s="98"/>
      <c r="F122" s="46" t="s">
        <v>22</v>
      </c>
      <c r="G122" s="44"/>
      <c r="H122" s="44"/>
      <c r="I122" s="45"/>
      <c r="J122" s="83"/>
      <c r="K122" s="79"/>
      <c r="L122" s="79"/>
      <c r="M122" s="82"/>
      <c r="N122" s="3"/>
      <c r="O122" s="1"/>
      <c r="P122" s="117">
        <f>P120*0.15</f>
        <v>0</v>
      </c>
    </row>
    <row r="123" spans="2:17" s="38" customFormat="1" ht="15.75" customHeight="1" thickBot="1" x14ac:dyDescent="0.35">
      <c r="B123" s="72" t="str">
        <f>IF(TRIM(G123)&lt;&gt;"",COUNTA($G$57:G123)&amp;"","")</f>
        <v/>
      </c>
      <c r="C123" s="73"/>
      <c r="D123" s="73"/>
      <c r="E123" s="74"/>
      <c r="F123" s="75" t="s">
        <v>23</v>
      </c>
      <c r="G123" s="76"/>
      <c r="H123" s="76"/>
      <c r="I123" s="77"/>
      <c r="J123" s="84"/>
      <c r="K123" s="85"/>
      <c r="L123" s="85"/>
      <c r="M123" s="86"/>
      <c r="N123" s="4"/>
      <c r="O123" s="99"/>
      <c r="P123" s="125">
        <f>SUM(P120:P122)</f>
        <v>0</v>
      </c>
    </row>
    <row r="124" spans="2:17" s="38" customFormat="1" ht="18" customHeight="1" thickBot="1" x14ac:dyDescent="0.35">
      <c r="B124" s="132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4"/>
    </row>
    <row r="126" spans="2:17" x14ac:dyDescent="0.3">
      <c r="C126" s="25"/>
      <c r="D126" s="25"/>
      <c r="E126" s="25"/>
    </row>
  </sheetData>
  <mergeCells count="47">
    <mergeCell ref="E112:E116"/>
    <mergeCell ref="D112:D116"/>
    <mergeCell ref="C112:C116"/>
    <mergeCell ref="E108:E111"/>
    <mergeCell ref="D108:D111"/>
    <mergeCell ref="C108:C111"/>
    <mergeCell ref="E105:E106"/>
    <mergeCell ref="C92:C93"/>
    <mergeCell ref="D92:D93"/>
    <mergeCell ref="E92:E93"/>
    <mergeCell ref="C94:C95"/>
    <mergeCell ref="C96:C97"/>
    <mergeCell ref="D96:D97"/>
    <mergeCell ref="E96:E97"/>
    <mergeCell ref="C98:C99"/>
    <mergeCell ref="D98:D99"/>
    <mergeCell ref="E98:E99"/>
    <mergeCell ref="C100:C101"/>
    <mergeCell ref="D100:D101"/>
    <mergeCell ref="E100:E101"/>
    <mergeCell ref="E94:E95"/>
    <mergeCell ref="B54:B55"/>
    <mergeCell ref="C54:C55"/>
    <mergeCell ref="E46:F46"/>
    <mergeCell ref="E48:F48"/>
    <mergeCell ref="C105:C106"/>
    <mergeCell ref="D105:D106"/>
    <mergeCell ref="D71:D84"/>
    <mergeCell ref="C71:C84"/>
    <mergeCell ref="C90:C91"/>
    <mergeCell ref="D94:D95"/>
    <mergeCell ref="P57:P64"/>
    <mergeCell ref="B124:P124"/>
    <mergeCell ref="N54:N55"/>
    <mergeCell ref="D54:D55"/>
    <mergeCell ref="E54:E55"/>
    <mergeCell ref="F54:F55"/>
    <mergeCell ref="E90:E91"/>
    <mergeCell ref="D90:D91"/>
    <mergeCell ref="M54:M55"/>
    <mergeCell ref="O54:O55"/>
    <mergeCell ref="P54:P55"/>
    <mergeCell ref="G54:G55"/>
    <mergeCell ref="H54:H55"/>
    <mergeCell ref="I54:I55"/>
    <mergeCell ref="E71:E84"/>
    <mergeCell ref="J54:L54"/>
  </mergeCells>
  <printOptions horizontalCentered="1"/>
  <pageMargins left="0.2" right="0.25" top="0.25" bottom="0.25" header="0" footer="0"/>
  <pageSetup scale="44" fitToHeight="0" orientation="portrait" horizontalDpi="1200" verticalDpi="1200" r:id="rId1"/>
  <headerFooter differentFirst="1">
    <oddHeader>&amp;CPage &amp;P of &amp;N</oddHeader>
  </headerFooter>
  <rowBreaks count="1" manualBreakCount="1">
    <brk id="53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BFBB3936-7B77-4F8E-A327-7CFC66AAF44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2014-10-18T02:22:15Z</cp:lastPrinted>
  <dcterms:created xsi:type="dcterms:W3CDTF">2013-09-18T14:51:37Z</dcterms:created>
  <dcterms:modified xsi:type="dcterms:W3CDTF">2025-05-08T22:58:13Z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{BFBB3936-7B77-4F8E-A327-7CFC66AAF447}</vt:lpwstr>
  </property>
</Properties>
</file>