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ples\smples Estimate (1)\smples Estimate\masonary\1972\"/>
    </mc:Choice>
  </mc:AlternateContent>
  <xr:revisionPtr revIDLastSave="0" documentId="13_ncr:1_{171572D9-63AD-4848-BE2F-42680B7521DE}" xr6:coauthVersionLast="47" xr6:coauthVersionMax="47" xr10:uidLastSave="{00000000-0000-0000-0000-000000000000}"/>
  <bookViews>
    <workbookView xWindow="32760" yWindow="795" windowWidth="21600" windowHeight="11235" tabRatio="833" xr2:uid="{00000000-000D-0000-FFFF-FFFF00000000}"/>
  </bookViews>
  <sheets>
    <sheet name="QTO" sheetId="1" r:id="rId1"/>
  </sheets>
  <definedNames>
    <definedName name="_xlnm.Print_Area" localSheetId="0">QTO!$A$1:$Q$99</definedName>
    <definedName name="_xlnm.Print_Titles" localSheetId="0">QTO!$54:$54</definedName>
    <definedName name="TotalMonthlyExpenses">SUM(#REF!)</definedName>
    <definedName name="TotalMonthlyIncome">SUM(#REF!)</definedName>
  </definedNames>
  <calcPr calcId="191029"/>
</workbook>
</file>

<file path=xl/calcChain.xml><?xml version="1.0" encoding="utf-8"?>
<calcChain xmlns="http://schemas.openxmlformats.org/spreadsheetml/2006/main">
  <c r="I90" i="1" l="1"/>
  <c r="H90" i="1"/>
  <c r="I77" i="1"/>
  <c r="I76" i="1"/>
  <c r="I75" i="1"/>
  <c r="Q65" i="1"/>
  <c r="I92" i="1" l="1"/>
  <c r="I88" i="1"/>
  <c r="I86" i="1"/>
  <c r="I84" i="1"/>
  <c r="I82" i="1"/>
  <c r="I80" i="1"/>
  <c r="I79" i="1"/>
  <c r="I73" i="1"/>
  <c r="I71" i="1"/>
  <c r="I70" i="1"/>
  <c r="H86" i="1"/>
  <c r="H82" i="1"/>
  <c r="B65" i="1"/>
  <c r="B66" i="1"/>
  <c r="B67" i="1"/>
  <c r="B68" i="1"/>
  <c r="B69" i="1"/>
  <c r="B70" i="1"/>
  <c r="B71" i="1"/>
  <c r="B72" i="1"/>
  <c r="B73" i="1"/>
  <c r="B78" i="1"/>
  <c r="B79" i="1"/>
  <c r="B80" i="1"/>
  <c r="B81" i="1"/>
  <c r="B82" i="1"/>
  <c r="B83" i="1"/>
  <c r="B84" i="1"/>
  <c r="B85" i="1"/>
  <c r="B86" i="1"/>
  <c r="B87" i="1"/>
  <c r="B88" i="1"/>
  <c r="B91" i="1"/>
  <c r="B92" i="1"/>
  <c r="H88" i="1"/>
  <c r="H80" i="1"/>
  <c r="H79" i="1"/>
  <c r="Q93" i="1" l="1"/>
  <c r="Q96" i="1" s="1"/>
  <c r="H71" i="1"/>
  <c r="H70" i="1"/>
  <c r="H73" i="1"/>
  <c r="Q97" i="1" l="1"/>
  <c r="Q98" i="1" s="1"/>
  <c r="B93" i="1"/>
  <c r="B94" i="1"/>
  <c r="B95" i="1"/>
  <c r="B59" i="1" l="1"/>
  <c r="B60" i="1"/>
  <c r="B61" i="1"/>
  <c r="B62" i="1"/>
  <c r="B63" i="1"/>
  <c r="B64" i="1"/>
  <c r="B58" i="1" l="1"/>
  <c r="B96" i="1"/>
  <c r="B97" i="1"/>
  <c r="B98" i="1"/>
  <c r="B57" i="1" l="1"/>
</calcChain>
</file>

<file path=xl/sharedStrings.xml><?xml version="1.0" encoding="utf-8"?>
<sst xmlns="http://schemas.openxmlformats.org/spreadsheetml/2006/main" count="89" uniqueCount="64">
  <si>
    <t>S#</t>
  </si>
  <si>
    <t>CSI NO</t>
  </si>
  <si>
    <t>QTY.</t>
  </si>
  <si>
    <t>DETAIL #</t>
  </si>
  <si>
    <t>LS</t>
  </si>
  <si>
    <t>SUPERVISION</t>
  </si>
  <si>
    <t>DIVISION 01 - GENERAL REQUIREMENTS</t>
  </si>
  <si>
    <t>Subtotal</t>
  </si>
  <si>
    <t>Calc.</t>
  </si>
  <si>
    <t>MOBILIZATION</t>
  </si>
  <si>
    <t>DESCRIPTION</t>
  </si>
  <si>
    <t>DWG #</t>
  </si>
  <si>
    <t xml:space="preserve">                                                   </t>
  </si>
  <si>
    <t xml:space="preserve">BIDDER NAME:  </t>
  </si>
  <si>
    <t>UNIT</t>
  </si>
  <si>
    <t xml:space="preserve"> ID:  </t>
  </si>
  <si>
    <t>PERMITS</t>
  </si>
  <si>
    <t>Total.</t>
  </si>
  <si>
    <t>G.Total</t>
  </si>
  <si>
    <t>BOND &amp; INSURANCE</t>
  </si>
  <si>
    <t>SUBMITTALS &amp; SAMPLES</t>
  </si>
  <si>
    <t>TEMPORARY FACILITIES &amp; CONTROLS</t>
  </si>
  <si>
    <t>PROJECT SCHEDULE</t>
  </si>
  <si>
    <t>CLOSEOUT PROCEDURES</t>
  </si>
  <si>
    <t>LABOR</t>
  </si>
  <si>
    <t>TOTAL COST</t>
  </si>
  <si>
    <t>COMPOSITE
 RATE/UNIT</t>
  </si>
  <si>
    <t>MHrs/ Unit</t>
  </si>
  <si>
    <r>
      <t xml:space="preserve">MATERIAL  
</t>
    </r>
    <r>
      <rPr>
        <sz val="11"/>
        <color theme="1"/>
        <rFont val="Arial"/>
        <family val="2"/>
      </rPr>
      <t>($Per Unit)</t>
    </r>
  </si>
  <si>
    <r>
      <t xml:space="preserve">EQUIPMENT </t>
    </r>
    <r>
      <rPr>
        <sz val="11"/>
        <color theme="1"/>
        <rFont val="Arial"/>
        <family val="2"/>
      </rPr>
      <t>($Per Unit)</t>
    </r>
  </si>
  <si>
    <t>($Per Unit)</t>
  </si>
  <si>
    <t>$/Hour</t>
  </si>
  <si>
    <t>DIVISION 04 - MASONRY</t>
  </si>
  <si>
    <t>Rebar's (Grade 60)</t>
  </si>
  <si>
    <t>LB</t>
  </si>
  <si>
    <t>EA</t>
  </si>
  <si>
    <t>(8") Precast Concrete Lintel Cap</t>
  </si>
  <si>
    <t>LF</t>
  </si>
  <si>
    <t>Ladder Reinforcement</t>
  </si>
  <si>
    <t>CMU BLOCK</t>
  </si>
  <si>
    <t>(12"x8"x16") Split Face CMU</t>
  </si>
  <si>
    <t>SPLIT FACE CMU BLOCK</t>
  </si>
  <si>
    <t>LADDER REINFORCEMENT</t>
  </si>
  <si>
    <t>REBAR'S</t>
  </si>
  <si>
    <t>CONCRETE LINTEL CAP</t>
  </si>
  <si>
    <t>CONCRETE GROUT</t>
  </si>
  <si>
    <t>CF</t>
  </si>
  <si>
    <t>BOND BEAM</t>
  </si>
  <si>
    <t>(8"x8"x16") Bond Beam (185LF)</t>
  </si>
  <si>
    <t>(12"x8"x16") Bond Beam (407LF)</t>
  </si>
  <si>
    <t>Concrete Grout</t>
  </si>
  <si>
    <t>A101</t>
  </si>
  <si>
    <t>(12"x8"x16") CMU</t>
  </si>
  <si>
    <t>(8"x8"x16") CMU</t>
  </si>
  <si>
    <t>SPLIT FACE BOND BEAM</t>
  </si>
  <si>
    <t>(12"x8"x16") Split Face Bond Beam (1175LF)</t>
  </si>
  <si>
    <t>QTY INCL WASTAGE  5%</t>
  </si>
  <si>
    <t>Add Contractor's overhead &amp; profit @ 20%</t>
  </si>
  <si>
    <t>CMU HALF BLOCK</t>
  </si>
  <si>
    <t>(12"x8"x8") Split Face CMU</t>
  </si>
  <si>
    <t>(12"x8"x8") CMU</t>
  </si>
  <si>
    <t>(8"x8"x8") CMU</t>
  </si>
  <si>
    <t>INSULATION FILLED CELLS</t>
  </si>
  <si>
    <t>Foamed in-Place Masonry Insulation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</si>
</sst>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00000"/>
    <numFmt numFmtId="165" formatCode="_(* #,##0.000_);_(* \(#,##0.000\);_(* &quot;-&quot;???_);_(@_)"/>
    <numFmt numFmtId="166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 tint="4.9989318521683403E-2"/>
      <name val="Calibri"/>
      <family val="1"/>
      <scheme val="minor"/>
    </font>
    <font>
      <sz val="36"/>
      <color theme="0"/>
      <name val="Cambria"/>
      <family val="1"/>
      <scheme val="major"/>
    </font>
    <font>
      <b/>
      <sz val="11"/>
      <color theme="0"/>
      <name val="Cambria"/>
      <family val="1"/>
      <scheme val="major"/>
    </font>
    <font>
      <b/>
      <sz val="10"/>
      <color theme="0"/>
      <name val="Cambria"/>
      <family val="1"/>
      <scheme val="major"/>
    </font>
    <font>
      <u/>
      <sz val="9.35"/>
      <color theme="10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 tint="4.9989318521683403E-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gray0625">
        <bgColor theme="0"/>
      </patternFill>
    </fill>
    <fill>
      <patternFill patternType="gray125">
        <bgColor theme="0"/>
      </patternFill>
    </fill>
    <fill>
      <patternFill patternType="darkTrellis">
        <bgColor theme="0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2">
    <xf numFmtId="0" fontId="0" fillId="0" borderId="0"/>
    <xf numFmtId="0" fontId="5" fillId="0" borderId="0">
      <alignment vertical="center"/>
    </xf>
    <xf numFmtId="0" fontId="7" fillId="3" borderId="0" applyNumberFormat="0" applyBorder="0" applyProtection="0">
      <alignment horizontal="center" vertical="center"/>
    </xf>
    <xf numFmtId="0" fontId="7" fillId="4" borderId="0" applyNumberFormat="0" applyBorder="0" applyProtection="0">
      <alignment horizontal="center" vertical="center"/>
    </xf>
    <xf numFmtId="0" fontId="8" fillId="5" borderId="0" applyNumberFormat="0" applyBorder="0" applyAlignment="0" applyProtection="0"/>
    <xf numFmtId="0" fontId="6" fillId="2" borderId="0" applyNumberFormat="0" applyBorder="0" applyAlignment="0" applyProtection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" fillId="7" borderId="11" applyBorder="0">
      <alignment horizontal="center" vertical="center"/>
    </xf>
    <xf numFmtId="0" fontId="3" fillId="8" borderId="11" applyBorder="0">
      <alignment horizontal="center" vertical="center"/>
    </xf>
    <xf numFmtId="0" fontId="3" fillId="9" borderId="14">
      <alignment horizontal="center" vertical="center"/>
    </xf>
    <xf numFmtId="0" fontId="1" fillId="7" borderId="11" applyBorder="0">
      <alignment horizontal="center" vertical="center"/>
    </xf>
  </cellStyleXfs>
  <cellXfs count="142">
    <xf numFmtId="0" fontId="0" fillId="0" borderId="0" xfId="0"/>
    <xf numFmtId="0" fontId="11" fillId="6" borderId="1" xfId="0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6" borderId="11" xfId="1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14" fontId="3" fillId="6" borderId="0" xfId="0" applyNumberFormat="1" applyFont="1" applyFill="1" applyAlignment="1">
      <alignment vertical="center" wrapText="1"/>
    </xf>
    <xf numFmtId="0" fontId="11" fillId="6" borderId="0" xfId="0" applyFont="1" applyFill="1" applyAlignment="1">
      <alignment horizontal="right" vertical="center" wrapText="1"/>
    </xf>
    <xf numFmtId="0" fontId="3" fillId="6" borderId="0" xfId="0" applyFont="1" applyFill="1" applyAlignment="1">
      <alignment horizontal="right" vertical="center" wrapText="1"/>
    </xf>
    <xf numFmtId="0" fontId="11" fillId="6" borderId="0" xfId="0" applyFont="1" applyFill="1" applyAlignment="1">
      <alignment horizontal="right" vertical="center"/>
    </xf>
    <xf numFmtId="0" fontId="14" fillId="6" borderId="1" xfId="6" applyFont="1" applyFill="1" applyBorder="1" applyAlignment="1">
      <alignment horizontal="left" vertical="center" wrapText="1"/>
    </xf>
    <xf numFmtId="0" fontId="11" fillId="6" borderId="1" xfId="6" applyFont="1" applyFill="1" applyBorder="1" applyAlignment="1">
      <alignment horizontal="right" vertical="center" wrapText="1"/>
    </xf>
    <xf numFmtId="0" fontId="11" fillId="6" borderId="3" xfId="6" applyFont="1" applyFill="1" applyBorder="1" applyAlignment="1">
      <alignment horizontal="center" vertical="center" wrapText="1"/>
    </xf>
    <xf numFmtId="0" fontId="11" fillId="6" borderId="18" xfId="6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0" fontId="17" fillId="6" borderId="0" xfId="7" applyFont="1" applyFill="1" applyAlignment="1" applyProtection="1">
      <alignment horizontal="center" vertical="center" wrapText="1"/>
    </xf>
    <xf numFmtId="1" fontId="3" fillId="6" borderId="0" xfId="0" applyNumberFormat="1" applyFont="1" applyFill="1" applyAlignment="1">
      <alignment horizontal="center" vertical="center" wrapText="1"/>
    </xf>
    <xf numFmtId="1" fontId="10" fillId="6" borderId="0" xfId="0" applyNumberFormat="1" applyFont="1" applyFill="1" applyAlignment="1">
      <alignment horizontal="center" vertical="center" wrapText="1"/>
    </xf>
    <xf numFmtId="1" fontId="13" fillId="6" borderId="1" xfId="1" applyNumberFormat="1" applyFont="1" applyFill="1" applyBorder="1" applyAlignment="1">
      <alignment horizontal="center" vertical="center" wrapText="1"/>
    </xf>
    <xf numFmtId="1" fontId="14" fillId="6" borderId="1" xfId="1" applyNumberFormat="1" applyFont="1" applyFill="1" applyBorder="1" applyAlignment="1">
      <alignment horizontal="center" vertical="center" wrapText="1"/>
    </xf>
    <xf numFmtId="1" fontId="11" fillId="6" borderId="3" xfId="6" applyNumberFormat="1" applyFont="1" applyFill="1" applyBorder="1" applyAlignment="1">
      <alignment horizontal="center" vertical="center" wrapText="1"/>
    </xf>
    <xf numFmtId="1" fontId="11" fillId="6" borderId="2" xfId="0" applyNumberFormat="1" applyFont="1" applyFill="1" applyBorder="1" applyAlignment="1">
      <alignment horizontal="center" vertical="center" wrapText="1"/>
    </xf>
    <xf numFmtId="1" fontId="11" fillId="6" borderId="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right" vertical="center" wrapText="1"/>
    </xf>
    <xf numFmtId="2" fontId="2" fillId="6" borderId="1" xfId="0" applyNumberFormat="1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5" fillId="6" borderId="1" xfId="6" applyFont="1" applyFill="1" applyBorder="1" applyAlignment="1">
      <alignment horizontal="right" vertical="center" wrapText="1"/>
    </xf>
    <xf numFmtId="42" fontId="3" fillId="6" borderId="0" xfId="0" applyNumberFormat="1" applyFont="1" applyFill="1" applyAlignment="1">
      <alignment vertical="center" wrapText="1"/>
    </xf>
    <xf numFmtId="42" fontId="13" fillId="6" borderId="7" xfId="1" applyNumberFormat="1" applyFont="1" applyFill="1" applyBorder="1" applyAlignment="1">
      <alignment horizontal="center" vertical="center" wrapText="1"/>
    </xf>
    <xf numFmtId="42" fontId="3" fillId="6" borderId="7" xfId="0" applyNumberFormat="1" applyFont="1" applyFill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6" borderId="1" xfId="6" applyFont="1" applyFill="1" applyBorder="1" applyAlignment="1">
      <alignment horizontal="center" vertical="center" wrapText="1"/>
    </xf>
    <xf numFmtId="0" fontId="15" fillId="6" borderId="1" xfId="6" applyFont="1" applyFill="1" applyBorder="1" applyAlignment="1">
      <alignment horizontal="center" vertical="center" wrapText="1"/>
    </xf>
    <xf numFmtId="0" fontId="2" fillId="7" borderId="24" xfId="8" applyFont="1" applyBorder="1" applyAlignment="1">
      <alignment horizontal="center" vertical="center" wrapText="1"/>
    </xf>
    <xf numFmtId="0" fontId="2" fillId="7" borderId="25" xfId="8" applyFont="1" applyBorder="1" applyAlignment="1">
      <alignment horizontal="center" vertical="center" wrapText="1"/>
    </xf>
    <xf numFmtId="0" fontId="2" fillId="7" borderId="26" xfId="8" applyFont="1" applyBorder="1" applyAlignment="1">
      <alignment horizontal="center" vertical="center" wrapText="1"/>
    </xf>
    <xf numFmtId="164" fontId="2" fillId="6" borderId="25" xfId="0" applyNumberFormat="1" applyFont="1" applyFill="1" applyBorder="1" applyAlignment="1">
      <alignment horizontal="center" vertical="center" wrapText="1"/>
    </xf>
    <xf numFmtId="1" fontId="2" fillId="7" borderId="25" xfId="8" applyNumberFormat="1" applyFont="1" applyBorder="1" applyAlignment="1">
      <alignment horizontal="center" vertical="center" wrapText="1"/>
    </xf>
    <xf numFmtId="42" fontId="2" fillId="7" borderId="27" xfId="8" applyNumberFormat="1" applyFont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164" fontId="14" fillId="6" borderId="15" xfId="0" applyNumberFormat="1" applyFont="1" applyFill="1" applyBorder="1" applyAlignment="1">
      <alignment horizontal="center" vertical="center" wrapText="1"/>
    </xf>
    <xf numFmtId="0" fontId="15" fillId="6" borderId="15" xfId="6" applyFont="1" applyFill="1" applyBorder="1" applyAlignment="1">
      <alignment horizontal="right" vertical="center" wrapText="1"/>
    </xf>
    <xf numFmtId="0" fontId="14" fillId="6" borderId="15" xfId="1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166" fontId="11" fillId="6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right" vertical="center" wrapText="1"/>
    </xf>
    <xf numFmtId="2" fontId="15" fillId="6" borderId="1" xfId="1" applyNumberFormat="1" applyFont="1" applyFill="1" applyBorder="1" applyAlignment="1">
      <alignment horizontal="right" vertical="center" wrapText="1"/>
    </xf>
    <xf numFmtId="2" fontId="14" fillId="6" borderId="1" xfId="1" applyNumberFormat="1" applyFont="1" applyFill="1" applyBorder="1" applyAlignment="1">
      <alignment horizontal="right" vertical="center" wrapText="1"/>
    </xf>
    <xf numFmtId="166" fontId="15" fillId="6" borderId="1" xfId="6" applyNumberFormat="1" applyFont="1" applyFill="1" applyBorder="1" applyAlignment="1">
      <alignment horizontal="center" vertical="center" wrapText="1"/>
    </xf>
    <xf numFmtId="166" fontId="15" fillId="6" borderId="15" xfId="6" applyNumberFormat="1" applyFont="1" applyFill="1" applyBorder="1" applyAlignment="1">
      <alignment horizontal="center" vertical="center" wrapText="1"/>
    </xf>
    <xf numFmtId="2" fontId="2" fillId="6" borderId="15" xfId="0" applyNumberFormat="1" applyFont="1" applyFill="1" applyBorder="1" applyAlignment="1">
      <alignment horizontal="right" vertical="center" wrapText="1"/>
    </xf>
    <xf numFmtId="2" fontId="15" fillId="6" borderId="15" xfId="1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165" fontId="1" fillId="6" borderId="3" xfId="0" applyNumberFormat="1" applyFont="1" applyFill="1" applyBorder="1" applyAlignment="1">
      <alignment horizontal="center" vertical="center"/>
    </xf>
    <xf numFmtId="0" fontId="1" fillId="7" borderId="12" xfId="11" applyBorder="1" applyAlignment="1">
      <alignment horizontal="center" vertical="center" wrapText="1"/>
    </xf>
    <xf numFmtId="0" fontId="1" fillId="7" borderId="33" xfId="11" applyBorder="1" applyAlignment="1">
      <alignment horizontal="center" vertical="center" wrapText="1"/>
    </xf>
    <xf numFmtId="1" fontId="1" fillId="7" borderId="11" xfId="11" applyNumberFormat="1" applyBorder="1" applyAlignment="1">
      <alignment horizontal="center" vertical="center" wrapText="1"/>
    </xf>
    <xf numFmtId="42" fontId="1" fillId="7" borderId="13" xfId="11" applyNumberFormat="1" applyBorder="1" applyAlignment="1">
      <alignment horizontal="center" vertical="center" wrapText="1"/>
    </xf>
    <xf numFmtId="0" fontId="11" fillId="6" borderId="1" xfId="0" applyFont="1" applyFill="1" applyBorder="1" applyAlignment="1">
      <alignment vertical="center" wrapText="1"/>
    </xf>
    <xf numFmtId="164" fontId="1" fillId="6" borderId="17" xfId="0" applyNumberFormat="1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2" fontId="3" fillId="6" borderId="0" xfId="0" applyNumberFormat="1" applyFont="1" applyFill="1" applyAlignment="1">
      <alignment vertical="center" wrapText="1"/>
    </xf>
    <xf numFmtId="2" fontId="10" fillId="6" borderId="0" xfId="0" applyNumberFormat="1" applyFont="1" applyFill="1" applyAlignment="1">
      <alignment horizontal="center" vertical="center" wrapText="1"/>
    </xf>
    <xf numFmtId="2" fontId="3" fillId="6" borderId="0" xfId="0" applyNumberFormat="1" applyFont="1" applyFill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center" vertical="center"/>
    </xf>
    <xf numFmtId="2" fontId="2" fillId="7" borderId="25" xfId="8" applyNumberFormat="1" applyFont="1" applyBorder="1" applyAlignment="1">
      <alignment horizontal="center" vertical="center" wrapText="1"/>
    </xf>
    <xf numFmtId="2" fontId="14" fillId="6" borderId="11" xfId="0" applyNumberFormat="1" applyFont="1" applyFill="1" applyBorder="1" applyAlignment="1">
      <alignment horizontal="center" vertical="center" wrapText="1"/>
    </xf>
    <xf numFmtId="2" fontId="14" fillId="6" borderId="11" xfId="1" applyNumberFormat="1" applyFont="1" applyFill="1" applyBorder="1" applyAlignment="1">
      <alignment horizontal="center" vertical="center" wrapText="1"/>
    </xf>
    <xf numFmtId="2" fontId="14" fillId="6" borderId="1" xfId="1" applyNumberFormat="1" applyFont="1" applyFill="1" applyBorder="1" applyAlignment="1">
      <alignment horizontal="center" vertical="center" wrapText="1"/>
    </xf>
    <xf numFmtId="2" fontId="11" fillId="6" borderId="18" xfId="6" applyNumberFormat="1" applyFont="1" applyFill="1" applyBorder="1" applyAlignment="1">
      <alignment horizontal="center" vertical="center" wrapText="1"/>
    </xf>
    <xf numFmtId="2" fontId="11" fillId="6" borderId="3" xfId="6" applyNumberFormat="1" applyFont="1" applyFill="1" applyBorder="1" applyAlignment="1">
      <alignment horizontal="center" vertical="center" wrapText="1"/>
    </xf>
    <xf numFmtId="2" fontId="11" fillId="6" borderId="19" xfId="0" applyNumberFormat="1" applyFont="1" applyFill="1" applyBorder="1" applyAlignment="1">
      <alignment horizontal="center" vertical="center" wrapText="1"/>
    </xf>
    <xf numFmtId="2" fontId="11" fillId="6" borderId="2" xfId="0" applyNumberFormat="1" applyFont="1" applyFill="1" applyBorder="1" applyAlignment="1">
      <alignment horizontal="center" vertical="center" wrapText="1"/>
    </xf>
    <xf numFmtId="2" fontId="11" fillId="6" borderId="11" xfId="0" applyNumberFormat="1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vertical="center" wrapText="1"/>
    </xf>
    <xf numFmtId="2" fontId="1" fillId="7" borderId="12" xfId="11" applyNumberFormat="1" applyBorder="1" applyAlignment="1">
      <alignment horizontal="center" vertical="center" wrapText="1"/>
    </xf>
    <xf numFmtId="2" fontId="13" fillId="6" borderId="11" xfId="1" applyNumberFormat="1" applyFont="1" applyFill="1" applyBorder="1" applyAlignment="1">
      <alignment horizontal="center" vertical="center" wrapText="1"/>
    </xf>
    <xf numFmtId="2" fontId="1" fillId="6" borderId="11" xfId="0" applyNumberFormat="1" applyFont="1" applyFill="1" applyBorder="1" applyAlignment="1">
      <alignment horizontal="center" vertical="center" wrapText="1"/>
    </xf>
    <xf numFmtId="2" fontId="13" fillId="6" borderId="1" xfId="1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13" fillId="6" borderId="15" xfId="1" applyNumberFormat="1" applyFont="1" applyFill="1" applyBorder="1" applyAlignment="1">
      <alignment horizontal="center" vertical="center" wrapText="1"/>
    </xf>
    <xf numFmtId="2" fontId="3" fillId="6" borderId="15" xfId="0" applyNumberFormat="1" applyFont="1" applyFill="1" applyBorder="1" applyAlignment="1">
      <alignment horizontal="center" vertical="center" wrapText="1"/>
    </xf>
    <xf numFmtId="166" fontId="1" fillId="0" borderId="34" xfId="6" applyNumberFormat="1" applyFont="1" applyBorder="1" applyAlignment="1">
      <alignment horizontal="center" vertical="center" wrapText="1"/>
    </xf>
    <xf numFmtId="2" fontId="13" fillId="0" borderId="11" xfId="1" applyNumberFormat="1" applyFont="1" applyBorder="1" applyAlignment="1">
      <alignment horizontal="center" vertical="center" wrapText="1"/>
    </xf>
    <xf numFmtId="2" fontId="13" fillId="0" borderId="1" xfId="1" applyNumberFormat="1" applyFont="1" applyBorder="1" applyAlignment="1">
      <alignment horizontal="center" vertical="center" wrapText="1"/>
    </xf>
    <xf numFmtId="2" fontId="1" fillId="0" borderId="34" xfId="6" applyNumberFormat="1" applyFont="1" applyBorder="1" applyAlignment="1">
      <alignment horizontal="center" vertical="center" wrapText="1"/>
    </xf>
    <xf numFmtId="42" fontId="13" fillId="0" borderId="7" xfId="1" applyNumberFormat="1" applyFont="1" applyBorder="1" applyAlignment="1">
      <alignment horizontal="center" vertical="center" wrapText="1"/>
    </xf>
    <xf numFmtId="42" fontId="11" fillId="6" borderId="8" xfId="6" applyNumberFormat="1" applyFont="1" applyFill="1" applyBorder="1" applyAlignment="1">
      <alignment horizontal="center" vertical="center" wrapText="1"/>
    </xf>
    <xf numFmtId="42" fontId="11" fillId="6" borderId="9" xfId="0" applyNumberFormat="1" applyFont="1" applyFill="1" applyBorder="1" applyAlignment="1">
      <alignment horizontal="center" vertical="center" wrapText="1"/>
    </xf>
    <xf numFmtId="42" fontId="11" fillId="6" borderId="7" xfId="0" applyNumberFormat="1" applyFont="1" applyFill="1" applyBorder="1" applyAlignment="1">
      <alignment horizontal="center" vertical="center" wrapText="1"/>
    </xf>
    <xf numFmtId="44" fontId="2" fillId="6" borderId="0" xfId="0" applyNumberFormat="1" applyFont="1" applyFill="1" applyAlignment="1">
      <alignment vertical="center" wrapText="1"/>
    </xf>
    <xf numFmtId="42" fontId="11" fillId="6" borderId="7" xfId="0" applyNumberFormat="1" applyFont="1" applyFill="1" applyBorder="1" applyAlignment="1">
      <alignment vertical="center" wrapText="1"/>
    </xf>
    <xf numFmtId="42" fontId="11" fillId="6" borderId="16" xfId="0" applyNumberFormat="1" applyFont="1" applyFill="1" applyBorder="1" applyAlignment="1">
      <alignment vertical="center" wrapText="1"/>
    </xf>
    <xf numFmtId="166" fontId="1" fillId="6" borderId="34" xfId="6" applyNumberFormat="1" applyFont="1" applyFill="1" applyBorder="1" applyAlignment="1">
      <alignment horizontal="center" vertical="center" wrapText="1"/>
    </xf>
    <xf numFmtId="2" fontId="1" fillId="6" borderId="34" xfId="6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164" fontId="1" fillId="6" borderId="15" xfId="0" applyNumberFormat="1" applyFont="1" applyFill="1" applyBorder="1" applyAlignment="1">
      <alignment horizontal="center" vertical="center" wrapText="1"/>
    </xf>
    <xf numFmtId="164" fontId="1" fillId="6" borderId="17" xfId="0" applyNumberFormat="1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6" fillId="6" borderId="28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6" borderId="30" xfId="0" applyFont="1" applyFill="1" applyBorder="1" applyAlignment="1">
      <alignment horizontal="center" vertical="center" wrapText="1"/>
    </xf>
    <xf numFmtId="2" fontId="11" fillId="6" borderId="31" xfId="0" applyNumberFormat="1" applyFont="1" applyFill="1" applyBorder="1" applyAlignment="1">
      <alignment horizontal="center" vertical="center" wrapText="1"/>
    </xf>
    <xf numFmtId="2" fontId="11" fillId="6" borderId="32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2" fontId="11" fillId="6" borderId="5" xfId="0" applyNumberFormat="1" applyFont="1" applyFill="1" applyBorder="1" applyAlignment="1">
      <alignment horizontal="center" vertical="center" wrapText="1"/>
    </xf>
    <xf numFmtId="2" fontId="11" fillId="6" borderId="3" xfId="0" applyNumberFormat="1" applyFont="1" applyFill="1" applyBorder="1" applyAlignment="1">
      <alignment horizontal="center" vertical="center" wrapText="1"/>
    </xf>
    <xf numFmtId="42" fontId="11" fillId="6" borderId="6" xfId="0" applyNumberFormat="1" applyFont="1" applyFill="1" applyBorder="1" applyAlignment="1">
      <alignment horizontal="center" vertical="center" wrapText="1"/>
    </xf>
    <xf numFmtId="42" fontId="11" fillId="6" borderId="8" xfId="0" applyNumberFormat="1" applyFont="1" applyFill="1" applyBorder="1" applyAlignment="1">
      <alignment horizontal="center" vertical="center" wrapText="1"/>
    </xf>
    <xf numFmtId="1" fontId="11" fillId="6" borderId="31" xfId="0" applyNumberFormat="1" applyFont="1" applyFill="1" applyBorder="1" applyAlignment="1">
      <alignment horizontal="center" vertical="center" wrapText="1"/>
    </xf>
    <xf numFmtId="1" fontId="11" fillId="6" borderId="32" xfId="0" applyNumberFormat="1" applyFont="1" applyFill="1" applyBorder="1" applyAlignment="1">
      <alignment horizontal="center" vertical="center" wrapText="1"/>
    </xf>
    <xf numFmtId="42" fontId="14" fillId="6" borderId="16" xfId="1" applyNumberFormat="1" applyFont="1" applyFill="1" applyBorder="1" applyAlignment="1">
      <alignment horizontal="center" vertical="center" wrapText="1"/>
    </xf>
    <xf numFmtId="42" fontId="14" fillId="6" borderId="35" xfId="1" applyNumberFormat="1" applyFont="1" applyFill="1" applyBorder="1" applyAlignment="1">
      <alignment horizontal="center" vertical="center" wrapText="1"/>
    </xf>
    <xf numFmtId="42" fontId="14" fillId="6" borderId="9" xfId="1" applyNumberFormat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31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</cellXfs>
  <cellStyles count="12">
    <cellStyle name="Heading 1 2" xfId="2" xr:uid="{00000000-0005-0000-0000-000002000000}"/>
    <cellStyle name="Heading 2 2" xfId="3" xr:uid="{00000000-0005-0000-0000-000003000000}"/>
    <cellStyle name="Heading 3 2" xfId="4" xr:uid="{00000000-0005-0000-0000-000004000000}"/>
    <cellStyle name="Hyperlink" xfId="7" builtinId="8"/>
    <cellStyle name="Normal" xfId="0" builtinId="0"/>
    <cellStyle name="Normal 2" xfId="6" xr:uid="{00000000-0005-0000-0000-000007000000}"/>
    <cellStyle name="Normal 3" xfId="1" xr:uid="{00000000-0005-0000-0000-000008000000}"/>
    <cellStyle name="Style 1" xfId="8" xr:uid="{00000000-0005-0000-0000-000009000000}"/>
    <cellStyle name="Style 1 2" xfId="11" xr:uid="{A15BDCF6-380B-4229-935B-C410B36448AC}"/>
    <cellStyle name="Style 2" xfId="9" xr:uid="{00000000-0005-0000-0000-00000A000000}"/>
    <cellStyle name="Style 3" xfId="10" xr:uid="{00000000-0005-0000-0000-00000B000000}"/>
    <cellStyle name="Title 2" xfId="5" xr:uid="{00000000-0005-0000-0000-00000C000000}"/>
  </cellStyles>
  <dxfs count="3"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  <border>
        <bottom style="medium">
          <color theme="3" tint="0.39994506668294322"/>
        </bottom>
        <vertical/>
        <horizontal/>
      </border>
    </dxf>
    <dxf>
      <font>
        <color theme="1" tint="4.9989318521683403E-2"/>
      </font>
      <border>
        <top style="thick">
          <color theme="0"/>
        </top>
        <vertical style="medium">
          <color theme="0"/>
        </vertical>
      </border>
    </dxf>
  </dxfs>
  <tableStyles count="1" defaultTableStyle="Simple Monthly Budget" defaultPivotStyle="PivotStyleMedium13">
    <tableStyle name="Simple Monthly Budget" pivot="0" count="3" xr9:uid="{00000000-0011-0000-FFFF-FFFF00000000}">
      <tableStyleElement type="wholeTable" dxfId="2"/>
      <tableStyleElement type="header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641537</xdr:colOff>
      <xdr:row>18</xdr:row>
      <xdr:rowOff>156455</xdr:rowOff>
    </xdr:from>
    <xdr:to>
      <xdr:col>5</xdr:col>
      <xdr:colOff>2064132</xdr:colOff>
      <xdr:row>30</xdr:row>
      <xdr:rowOff>66746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25114" y="5109455"/>
          <a:ext cx="3840480" cy="210836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2205777</xdr:colOff>
      <xdr:row>18</xdr:row>
      <xdr:rowOff>156393</xdr:rowOff>
    </xdr:from>
    <xdr:to>
      <xdr:col>13</xdr:col>
      <xdr:colOff>228681</xdr:colOff>
      <xdr:row>30</xdr:row>
      <xdr:rowOff>66746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107239" y="5109393"/>
          <a:ext cx="3840480" cy="210843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indent="0"/>
          <a:endParaRPr lang="en-US" sz="1400" b="1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641537</xdr:colOff>
      <xdr:row>30</xdr:row>
      <xdr:rowOff>182213</xdr:rowOff>
    </xdr:from>
    <xdr:to>
      <xdr:col>5</xdr:col>
      <xdr:colOff>2064132</xdr:colOff>
      <xdr:row>44</xdr:row>
      <xdr:rowOff>22407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125114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ADDENDA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Addendum Issued: NONE </a:t>
          </a:r>
          <a:r>
            <a:rPr lang="en-US" sz="16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up to Date (09/15/2014): None</a:t>
          </a:r>
          <a:endParaRPr lang="en-US" sz="16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sng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6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review</a:t>
          </a:r>
          <a:r>
            <a:rPr lang="en-US" sz="1600" b="1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any Addendum issued after Date </a:t>
          </a:r>
          <a:endParaRPr lang="en-US" sz="20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2205777</xdr:colOff>
      <xdr:row>30</xdr:row>
      <xdr:rowOff>182213</xdr:rowOff>
    </xdr:from>
    <xdr:to>
      <xdr:col>13</xdr:col>
      <xdr:colOff>228681</xdr:colOff>
      <xdr:row>44</xdr:row>
      <xdr:rowOff>22407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107239" y="7333290"/>
          <a:ext cx="3840480" cy="240461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16</xdr:row>
      <xdr:rowOff>89156</xdr:rowOff>
    </xdr:from>
    <xdr:to>
      <xdr:col>5</xdr:col>
      <xdr:colOff>2064132</xdr:colOff>
      <xdr:row>18</xdr:row>
      <xdr:rowOff>99625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125114" y="4675810"/>
          <a:ext cx="3840480" cy="37681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  <a:ea typeface="Verdana" pitchFamily="34" charset="0"/>
              <a:cs typeface="Verdana" pitchFamily="34" charset="0"/>
            </a:rPr>
            <a:t>OWNER</a:t>
          </a:r>
        </a:p>
      </xdr:txBody>
    </xdr:sp>
    <xdr:clientData/>
  </xdr:twoCellAnchor>
  <xdr:twoCellAnchor>
    <xdr:from>
      <xdr:col>5</xdr:col>
      <xdr:colOff>2205777</xdr:colOff>
      <xdr:row>16</xdr:row>
      <xdr:rowOff>93220</xdr:rowOff>
    </xdr:from>
    <xdr:to>
      <xdr:col>13</xdr:col>
      <xdr:colOff>228681</xdr:colOff>
      <xdr:row>18</xdr:row>
      <xdr:rowOff>99625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107239" y="4679874"/>
          <a:ext cx="3840480" cy="372751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600" b="1">
              <a:solidFill>
                <a:sysClr val="windowText" lastClr="000000"/>
              </a:solidFill>
              <a:latin typeface="+mj-lt"/>
            </a:rPr>
            <a:t>ARCHITECT</a:t>
          </a:r>
        </a:p>
      </xdr:txBody>
    </xdr:sp>
    <xdr:clientData/>
  </xdr:twoCellAnchor>
  <xdr:twoCellAnchor>
    <xdr:from>
      <xdr:col>2</xdr:col>
      <xdr:colOff>641537</xdr:colOff>
      <xdr:row>8</xdr:row>
      <xdr:rowOff>164546</xdr:rowOff>
    </xdr:from>
    <xdr:to>
      <xdr:col>13</xdr:col>
      <xdr:colOff>219075</xdr:colOff>
      <xdr:row>12</xdr:row>
      <xdr:rowOff>154360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79687" y="3307796"/>
          <a:ext cx="7464238" cy="713714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641537</xdr:colOff>
      <xdr:row>0</xdr:row>
      <xdr:rowOff>171679</xdr:rowOff>
    </xdr:from>
    <xdr:to>
      <xdr:col>13</xdr:col>
      <xdr:colOff>209550</xdr:colOff>
      <xdr:row>8</xdr:row>
      <xdr:rowOff>40266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079687" y="1809979"/>
          <a:ext cx="7454713" cy="137353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000" b="1">
              <a:solidFill>
                <a:sysClr val="windowText" lastClr="000000"/>
              </a:solidFill>
            </a:rPr>
            <a:t>CDR + JEEP GARBER</a:t>
          </a: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13</xdr:col>
      <xdr:colOff>209550</xdr:colOff>
      <xdr:row>0</xdr:row>
      <xdr:rowOff>40416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638800" y="429209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2809875</xdr:colOff>
      <xdr:row>0</xdr:row>
      <xdr:rowOff>0</xdr:rowOff>
    </xdr:from>
    <xdr:to>
      <xdr:col>13</xdr:col>
      <xdr:colOff>209550</xdr:colOff>
      <xdr:row>0</xdr:row>
      <xdr:rowOff>40416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819775" y="419684"/>
          <a:ext cx="2895600" cy="1249507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2038350</xdr:colOff>
      <xdr:row>0</xdr:row>
      <xdr:rowOff>0</xdr:rowOff>
    </xdr:from>
    <xdr:to>
      <xdr:col>13</xdr:col>
      <xdr:colOff>209551</xdr:colOff>
      <xdr:row>0</xdr:row>
      <xdr:rowOff>95249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048250" y="95249"/>
          <a:ext cx="3667126" cy="16287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br>
            <a:rPr lang="en-US" sz="2000">
              <a:solidFill>
                <a:sysClr val="windowText" lastClr="000000"/>
              </a:solidFill>
            </a:rPr>
          </a:br>
          <a:endParaRPr lang="en-US" sz="20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R101"/>
  <sheetViews>
    <sheetView showGridLines="0" tabSelected="1" view="pageBreakPreview" topLeftCell="A70" zoomScaleNormal="100" zoomScaleSheetLayoutView="100" workbookViewId="0">
      <selection activeCell="F80" sqref="F80"/>
    </sheetView>
  </sheetViews>
  <sheetFormatPr defaultColWidth="9.109375" defaultRowHeight="13.8" x14ac:dyDescent="0.3"/>
  <cols>
    <col min="1" max="1" width="2.88671875" style="4" customWidth="1"/>
    <col min="2" max="2" width="4.6640625" style="27" customWidth="1"/>
    <col min="3" max="3" width="12.44140625" style="27" customWidth="1"/>
    <col min="4" max="4" width="15" style="27" customWidth="1"/>
    <col min="5" max="5" width="15.6640625" style="27" customWidth="1"/>
    <col min="6" max="6" width="67.44140625" style="4" customWidth="1"/>
    <col min="7" max="7" width="9.109375" style="20" customWidth="1"/>
    <col min="8" max="8" width="11.44140625" style="27" hidden="1" customWidth="1"/>
    <col min="9" max="9" width="11.44140625" style="27" customWidth="1"/>
    <col min="10" max="10" width="9" style="27" customWidth="1"/>
    <col min="11" max="11" width="13.109375" style="27" bestFit="1" customWidth="1"/>
    <col min="12" max="12" width="9.88671875" style="80" customWidth="1"/>
    <col min="13" max="13" width="14.6640625" style="80" bestFit="1" customWidth="1"/>
    <col min="14" max="14" width="14.44140625" style="78" bestFit="1" customWidth="1"/>
    <col min="15" max="15" width="13.88671875" style="78" customWidth="1"/>
    <col min="16" max="16" width="14.109375" style="78" customWidth="1"/>
    <col min="17" max="17" width="11.6640625" style="37" customWidth="1"/>
    <col min="18" max="18" width="12.44140625" style="4" bestFit="1" customWidth="1"/>
    <col min="19" max="16384" width="9.109375" style="4"/>
  </cols>
  <sheetData>
    <row r="2" spans="2:13" x14ac:dyDescent="0.3">
      <c r="B2" s="5"/>
      <c r="C2" s="5"/>
      <c r="D2" s="5"/>
      <c r="E2" s="5"/>
      <c r="F2" s="6"/>
      <c r="G2" s="21"/>
      <c r="H2" s="5"/>
      <c r="I2" s="5"/>
      <c r="J2" s="5"/>
      <c r="K2" s="5"/>
      <c r="L2" s="79"/>
      <c r="M2" s="79"/>
    </row>
    <row r="3" spans="2:13" x14ac:dyDescent="0.3">
      <c r="B3" s="5"/>
      <c r="C3" s="5"/>
      <c r="D3" s="5"/>
      <c r="E3" s="5"/>
      <c r="F3" s="6"/>
      <c r="G3" s="21"/>
      <c r="H3" s="5"/>
      <c r="I3" s="5"/>
      <c r="J3" s="5"/>
      <c r="K3" s="5"/>
      <c r="L3" s="79"/>
      <c r="M3" s="79"/>
    </row>
    <row r="4" spans="2:13" x14ac:dyDescent="0.3">
      <c r="B4" s="5"/>
      <c r="C4" s="5"/>
      <c r="D4" s="5"/>
      <c r="E4" s="5"/>
      <c r="F4" s="6"/>
      <c r="G4" s="21"/>
      <c r="H4" s="5"/>
      <c r="I4" s="5"/>
      <c r="J4" s="5"/>
      <c r="K4" s="5"/>
      <c r="L4" s="79"/>
      <c r="M4" s="79"/>
    </row>
    <row r="7" spans="2:13" ht="14.25" customHeight="1" x14ac:dyDescent="0.3">
      <c r="F7" s="6"/>
    </row>
    <row r="8" spans="2:13" ht="14.25" customHeight="1" x14ac:dyDescent="0.3"/>
    <row r="9" spans="2:13" ht="14.25" customHeight="1" x14ac:dyDescent="0.3"/>
    <row r="10" spans="2:13" ht="14.25" customHeight="1" x14ac:dyDescent="0.3"/>
    <row r="11" spans="2:13" ht="14.25" customHeight="1" x14ac:dyDescent="0.3">
      <c r="F11" s="7"/>
    </row>
    <row r="12" spans="2:13" ht="14.25" customHeight="1" x14ac:dyDescent="0.3">
      <c r="F12" s="7"/>
    </row>
    <row r="13" spans="2:13" ht="14.25" customHeight="1" x14ac:dyDescent="0.3">
      <c r="F13" s="7"/>
    </row>
    <row r="14" spans="2:13" ht="14.25" customHeight="1" x14ac:dyDescent="0.3">
      <c r="F14" s="7"/>
    </row>
    <row r="15" spans="2:13" ht="15" customHeight="1" x14ac:dyDescent="0.3">
      <c r="F15" s="7"/>
    </row>
    <row r="46" spans="4:6" x14ac:dyDescent="0.3">
      <c r="D46" s="8" t="s">
        <v>15</v>
      </c>
      <c r="E46" s="135">
        <v>-1972</v>
      </c>
      <c r="F46" s="135"/>
    </row>
    <row r="47" spans="4:6" x14ac:dyDescent="0.3">
      <c r="D47" s="9"/>
    </row>
    <row r="48" spans="4:6" x14ac:dyDescent="0.3">
      <c r="D48" s="10" t="s">
        <v>13</v>
      </c>
      <c r="E48" s="135" t="s">
        <v>12</v>
      </c>
      <c r="F48" s="135"/>
    </row>
    <row r="53" spans="2:17" ht="14.4" thickBot="1" x14ac:dyDescent="0.35"/>
    <row r="54" spans="2:17" ht="13.95" customHeight="1" x14ac:dyDescent="0.3">
      <c r="B54" s="136" t="s">
        <v>0</v>
      </c>
      <c r="C54" s="138" t="s">
        <v>11</v>
      </c>
      <c r="D54" s="124" t="s">
        <v>3</v>
      </c>
      <c r="E54" s="124" t="s">
        <v>1</v>
      </c>
      <c r="F54" s="124" t="s">
        <v>10</v>
      </c>
      <c r="G54" s="130" t="s">
        <v>2</v>
      </c>
      <c r="H54" s="124" t="s">
        <v>8</v>
      </c>
      <c r="I54" s="140" t="s">
        <v>56</v>
      </c>
      <c r="J54" s="124" t="s">
        <v>14</v>
      </c>
      <c r="K54" s="124" t="s">
        <v>24</v>
      </c>
      <c r="L54" s="124"/>
      <c r="M54" s="124"/>
      <c r="N54" s="122" t="s">
        <v>28</v>
      </c>
      <c r="O54" s="122" t="s">
        <v>29</v>
      </c>
      <c r="P54" s="126" t="s">
        <v>26</v>
      </c>
      <c r="Q54" s="128" t="s">
        <v>25</v>
      </c>
    </row>
    <row r="55" spans="2:17" ht="27.75" customHeight="1" thickBot="1" x14ac:dyDescent="0.35">
      <c r="B55" s="137"/>
      <c r="C55" s="139"/>
      <c r="D55" s="125"/>
      <c r="E55" s="125"/>
      <c r="F55" s="125"/>
      <c r="G55" s="131"/>
      <c r="H55" s="125"/>
      <c r="I55" s="141"/>
      <c r="J55" s="125"/>
      <c r="K55" s="70" t="s">
        <v>27</v>
      </c>
      <c r="L55" s="81" t="s">
        <v>31</v>
      </c>
      <c r="M55" s="82" t="s">
        <v>30</v>
      </c>
      <c r="N55" s="123"/>
      <c r="O55" s="123"/>
      <c r="P55" s="127"/>
      <c r="Q55" s="129"/>
    </row>
    <row r="56" spans="2:17" x14ac:dyDescent="0.3">
      <c r="B56" s="44"/>
      <c r="C56" s="45"/>
      <c r="D56" s="46"/>
      <c r="E56" s="47">
        <v>10000</v>
      </c>
      <c r="F56" s="1" t="s">
        <v>6</v>
      </c>
      <c r="G56" s="48"/>
      <c r="H56" s="45"/>
      <c r="I56" s="45"/>
      <c r="J56" s="45"/>
      <c r="K56" s="45"/>
      <c r="L56" s="83"/>
      <c r="M56" s="83"/>
      <c r="N56" s="83"/>
      <c r="O56" s="83"/>
      <c r="P56" s="83"/>
      <c r="Q56" s="49"/>
    </row>
    <row r="57" spans="2:17" x14ac:dyDescent="0.3">
      <c r="B57" s="33" t="str">
        <f>IF(TRIM(G57)&lt;&gt;"",COUNTA($G$57:G57)&amp;"","")</f>
        <v>1</v>
      </c>
      <c r="C57" s="69"/>
      <c r="D57" s="69"/>
      <c r="E57" s="40"/>
      <c r="F57" s="11" t="s">
        <v>9</v>
      </c>
      <c r="G57" s="23">
        <v>1</v>
      </c>
      <c r="H57" s="34"/>
      <c r="I57" s="34"/>
      <c r="J57" s="69" t="s">
        <v>4</v>
      </c>
      <c r="K57" s="41"/>
      <c r="L57" s="84"/>
      <c r="M57" s="85"/>
      <c r="N57" s="86"/>
      <c r="O57" s="84"/>
      <c r="P57" s="85"/>
      <c r="Q57" s="132"/>
    </row>
    <row r="58" spans="2:17" x14ac:dyDescent="0.3">
      <c r="B58" s="33" t="str">
        <f>IF(TRIM(G58)&lt;&gt;"",COUNTA($G$57:G58)&amp;"","")</f>
        <v>2</v>
      </c>
      <c r="C58" s="69"/>
      <c r="D58" s="69"/>
      <c r="E58" s="40"/>
      <c r="F58" s="11" t="s">
        <v>19</v>
      </c>
      <c r="G58" s="23">
        <v>1</v>
      </c>
      <c r="H58" s="42"/>
      <c r="I58" s="42"/>
      <c r="J58" s="69" t="s">
        <v>4</v>
      </c>
      <c r="K58" s="41"/>
      <c r="L58" s="84"/>
      <c r="M58" s="85"/>
      <c r="N58" s="86"/>
      <c r="O58" s="84"/>
      <c r="P58" s="85"/>
      <c r="Q58" s="133"/>
    </row>
    <row r="59" spans="2:17" s="18" customFormat="1" x14ac:dyDescent="0.3">
      <c r="B59" s="33" t="str">
        <f>IF(TRIM(G59)&lt;&gt;"",COUNTA($G$57:G59)&amp;"","")</f>
        <v>3</v>
      </c>
      <c r="C59" s="69"/>
      <c r="D59" s="69"/>
      <c r="E59" s="40"/>
      <c r="F59" s="11" t="s">
        <v>5</v>
      </c>
      <c r="G59" s="23">
        <v>1</v>
      </c>
      <c r="H59" s="43"/>
      <c r="I59" s="43"/>
      <c r="J59" s="69" t="s">
        <v>4</v>
      </c>
      <c r="K59" s="41"/>
      <c r="L59" s="84"/>
      <c r="M59" s="85"/>
      <c r="N59" s="86"/>
      <c r="O59" s="84"/>
      <c r="P59" s="85"/>
      <c r="Q59" s="133"/>
    </row>
    <row r="60" spans="2:17" x14ac:dyDescent="0.3">
      <c r="B60" s="33" t="str">
        <f>IF(TRIM(G60)&lt;&gt;"",COUNTA($G$57:G60)&amp;"","")</f>
        <v>4</v>
      </c>
      <c r="C60" s="69"/>
      <c r="D60" s="69"/>
      <c r="E60" s="40"/>
      <c r="F60" s="11" t="s">
        <v>20</v>
      </c>
      <c r="G60" s="23">
        <v>1</v>
      </c>
      <c r="H60" s="43"/>
      <c r="I60" s="43"/>
      <c r="J60" s="69" t="s">
        <v>4</v>
      </c>
      <c r="K60" s="41"/>
      <c r="L60" s="84"/>
      <c r="M60" s="85"/>
      <c r="N60" s="86"/>
      <c r="O60" s="84"/>
      <c r="P60" s="85"/>
      <c r="Q60" s="133"/>
    </row>
    <row r="61" spans="2:17" x14ac:dyDescent="0.3">
      <c r="B61" s="33" t="str">
        <f>IF(TRIM(G61)&lt;&gt;"",COUNTA($G$57:G61)&amp;"","")</f>
        <v>5</v>
      </c>
      <c r="C61" s="69"/>
      <c r="D61" s="69"/>
      <c r="E61" s="40"/>
      <c r="F61" s="11" t="s">
        <v>21</v>
      </c>
      <c r="G61" s="23">
        <v>1</v>
      </c>
      <c r="H61" s="43"/>
      <c r="I61" s="43"/>
      <c r="J61" s="69" t="s">
        <v>4</v>
      </c>
      <c r="K61" s="41"/>
      <c r="L61" s="84"/>
      <c r="M61" s="85"/>
      <c r="N61" s="86"/>
      <c r="O61" s="84"/>
      <c r="P61" s="85"/>
      <c r="Q61" s="133"/>
    </row>
    <row r="62" spans="2:17" x14ac:dyDescent="0.3">
      <c r="B62" s="33" t="str">
        <f>IF(TRIM(G62)&lt;&gt;"",COUNTA($G$57:G62)&amp;"","")</f>
        <v>6</v>
      </c>
      <c r="C62" s="69"/>
      <c r="D62" s="69"/>
      <c r="E62" s="40"/>
      <c r="F62" s="11" t="s">
        <v>22</v>
      </c>
      <c r="G62" s="23">
        <v>1</v>
      </c>
      <c r="H62" s="43"/>
      <c r="I62" s="43"/>
      <c r="J62" s="69" t="s">
        <v>4</v>
      </c>
      <c r="K62" s="41"/>
      <c r="L62" s="84"/>
      <c r="M62" s="85"/>
      <c r="N62" s="86"/>
      <c r="O62" s="84"/>
      <c r="P62" s="85"/>
      <c r="Q62" s="133"/>
    </row>
    <row r="63" spans="2:17" x14ac:dyDescent="0.3">
      <c r="B63" s="33" t="str">
        <f>IF(TRIM(G63)&lt;&gt;"",COUNTA($G$57:G63)&amp;"","")</f>
        <v>7</v>
      </c>
      <c r="C63" s="69"/>
      <c r="D63" s="69"/>
      <c r="E63" s="40"/>
      <c r="F63" s="11" t="s">
        <v>23</v>
      </c>
      <c r="G63" s="23">
        <v>1</v>
      </c>
      <c r="H63" s="43"/>
      <c r="I63" s="43"/>
      <c r="J63" s="69" t="s">
        <v>4</v>
      </c>
      <c r="K63" s="41"/>
      <c r="L63" s="84"/>
      <c r="M63" s="85"/>
      <c r="N63" s="86"/>
      <c r="O63" s="84"/>
      <c r="P63" s="85"/>
      <c r="Q63" s="133"/>
    </row>
    <row r="64" spans="2:17" x14ac:dyDescent="0.3">
      <c r="B64" s="33" t="str">
        <f>IF(TRIM(G64)&lt;&gt;"",COUNTA($G$57:G64)&amp;"","")</f>
        <v>8</v>
      </c>
      <c r="C64" s="69"/>
      <c r="D64" s="69"/>
      <c r="E64" s="40"/>
      <c r="F64" s="11" t="s">
        <v>16</v>
      </c>
      <c r="G64" s="23">
        <v>1</v>
      </c>
      <c r="H64" s="43"/>
      <c r="I64" s="43"/>
      <c r="J64" s="69" t="s">
        <v>4</v>
      </c>
      <c r="K64" s="41"/>
      <c r="L64" s="84"/>
      <c r="M64" s="85"/>
      <c r="N64" s="86"/>
      <c r="O64" s="84"/>
      <c r="P64" s="85"/>
      <c r="Q64" s="134"/>
    </row>
    <row r="65" spans="2:17" ht="14.4" thickBot="1" x14ac:dyDescent="0.35">
      <c r="B65" s="33" t="str">
        <f>IF(TRIM(G65)&lt;&gt;"",COUNTA($G$57:G65)&amp;"","")</f>
        <v/>
      </c>
      <c r="C65" s="30"/>
      <c r="D65" s="30"/>
      <c r="E65" s="1"/>
      <c r="F65" s="12" t="s">
        <v>7</v>
      </c>
      <c r="G65" s="24"/>
      <c r="H65" s="13"/>
      <c r="I65" s="13"/>
      <c r="J65" s="13"/>
      <c r="K65" s="14"/>
      <c r="L65" s="87"/>
      <c r="M65" s="87"/>
      <c r="N65" s="88"/>
      <c r="O65" s="87"/>
      <c r="P65" s="87"/>
      <c r="Q65" s="105">
        <f>Q57</f>
        <v>0</v>
      </c>
    </row>
    <row r="66" spans="2:17" s="66" customFormat="1" x14ac:dyDescent="0.3">
      <c r="B66" s="33" t="str">
        <f>IF(TRIM(G66)&lt;&gt;"",COUNTA($G$57:G66)&amp;"","")</f>
        <v/>
      </c>
      <c r="C66" s="65"/>
      <c r="D66" s="65"/>
      <c r="E66" s="1"/>
      <c r="F66" s="1"/>
      <c r="G66" s="25"/>
      <c r="H66" s="15"/>
      <c r="I66" s="15"/>
      <c r="J66" s="15"/>
      <c r="K66" s="16"/>
      <c r="L66" s="89"/>
      <c r="M66" s="89"/>
      <c r="N66" s="90"/>
      <c r="O66" s="89"/>
      <c r="P66" s="89"/>
      <c r="Q66" s="106"/>
    </row>
    <row r="67" spans="2:17" s="66" customFormat="1" x14ac:dyDescent="0.3">
      <c r="B67" s="33" t="str">
        <f>IF(TRIM(G67)&lt;&gt;"",COUNTA($G$57:G67)&amp;"","")</f>
        <v/>
      </c>
      <c r="C67" s="65"/>
      <c r="D67" s="65"/>
      <c r="E67" s="1"/>
      <c r="F67" s="1"/>
      <c r="G67" s="26"/>
      <c r="H67" s="1"/>
      <c r="I67" s="1"/>
      <c r="J67" s="1"/>
      <c r="K67" s="17"/>
      <c r="L67" s="91"/>
      <c r="M67" s="91"/>
      <c r="N67" s="92"/>
      <c r="O67" s="91"/>
      <c r="P67" s="91"/>
      <c r="Q67" s="107"/>
    </row>
    <row r="68" spans="2:17" s="66" customFormat="1" ht="27" customHeight="1" x14ac:dyDescent="0.3">
      <c r="B68" s="72" t="str">
        <f>IF(TRIM(G68)&lt;&gt;"",COUNTA($G$57:G68)&amp;"","")</f>
        <v/>
      </c>
      <c r="C68" s="71"/>
      <c r="D68" s="71"/>
      <c r="E68" s="67">
        <v>40000</v>
      </c>
      <c r="F68" s="1" t="s">
        <v>32</v>
      </c>
      <c r="G68" s="73"/>
      <c r="H68" s="71"/>
      <c r="I68" s="71"/>
      <c r="J68" s="71"/>
      <c r="K68" s="71"/>
      <c r="L68" s="93"/>
      <c r="M68" s="93"/>
      <c r="N68" s="93"/>
      <c r="O68" s="93"/>
      <c r="P68" s="93"/>
      <c r="Q68" s="74"/>
    </row>
    <row r="69" spans="2:17" s="66" customFormat="1" x14ac:dyDescent="0.3">
      <c r="B69" s="68" t="str">
        <f>IF(TRIM(G69)&lt;&gt;"",COUNTA($G$57:G69)&amp;"","")</f>
        <v/>
      </c>
      <c r="C69" s="115" t="s">
        <v>51</v>
      </c>
      <c r="D69" s="115"/>
      <c r="E69" s="115"/>
      <c r="F69" s="75" t="s">
        <v>39</v>
      </c>
      <c r="G69" s="22"/>
      <c r="H69" s="2"/>
      <c r="I69" s="2"/>
      <c r="J69" s="2"/>
      <c r="K69" s="3"/>
      <c r="L69" s="94"/>
      <c r="M69" s="95"/>
      <c r="N69" s="96"/>
      <c r="O69" s="94"/>
      <c r="P69" s="95"/>
      <c r="Q69" s="38"/>
    </row>
    <row r="70" spans="2:17" s="66" customFormat="1" x14ac:dyDescent="0.3">
      <c r="B70" s="68" t="str">
        <f>IF(TRIM(G70)&lt;&gt;"",COUNTA($G$57:G70)&amp;"","")</f>
        <v>9</v>
      </c>
      <c r="C70" s="116"/>
      <c r="D70" s="116"/>
      <c r="E70" s="116"/>
      <c r="F70" s="64" t="s">
        <v>52</v>
      </c>
      <c r="G70" s="22">
        <v>8265</v>
      </c>
      <c r="H70" s="2">
        <f>8695.64-275</f>
        <v>8420.64</v>
      </c>
      <c r="I70" s="2">
        <f>G70*1.05</f>
        <v>8678.25</v>
      </c>
      <c r="J70" s="2" t="s">
        <v>35</v>
      </c>
      <c r="K70" s="111"/>
      <c r="L70" s="94"/>
      <c r="M70" s="94"/>
      <c r="N70" s="96"/>
      <c r="O70" s="112"/>
      <c r="P70" s="94"/>
      <c r="Q70" s="38"/>
    </row>
    <row r="71" spans="2:17" s="66" customFormat="1" x14ac:dyDescent="0.3">
      <c r="B71" s="68" t="str">
        <f>IF(TRIM(G71)&lt;&gt;"",COUNTA($G$57:G71)&amp;"","")</f>
        <v>10</v>
      </c>
      <c r="C71" s="117"/>
      <c r="D71" s="117"/>
      <c r="E71" s="117"/>
      <c r="F71" s="64" t="s">
        <v>53</v>
      </c>
      <c r="G71" s="22">
        <v>6855</v>
      </c>
      <c r="H71" s="2">
        <f>7123.97-240</f>
        <v>6883.97</v>
      </c>
      <c r="I71" s="2">
        <f>G71*1.05</f>
        <v>7197.75</v>
      </c>
      <c r="J71" s="2" t="s">
        <v>35</v>
      </c>
      <c r="K71" s="111"/>
      <c r="L71" s="94"/>
      <c r="M71" s="94"/>
      <c r="N71" s="96"/>
      <c r="O71" s="112"/>
      <c r="P71" s="94"/>
      <c r="Q71" s="38"/>
    </row>
    <row r="72" spans="2:17" s="66" customFormat="1" x14ac:dyDescent="0.3">
      <c r="B72" s="68" t="str">
        <f>IF(TRIM(G72)&lt;&gt;"",COUNTA($G$57:G72)&amp;"","")</f>
        <v/>
      </c>
      <c r="C72" s="115" t="s">
        <v>51</v>
      </c>
      <c r="D72" s="115"/>
      <c r="E72" s="115"/>
      <c r="F72" s="75" t="s">
        <v>41</v>
      </c>
      <c r="G72" s="22"/>
      <c r="H72" s="2"/>
      <c r="I72" s="2"/>
      <c r="J72" s="2"/>
      <c r="K72" s="3"/>
      <c r="L72" s="94"/>
      <c r="M72" s="95"/>
      <c r="N72" s="96"/>
      <c r="O72" s="94"/>
      <c r="P72" s="95"/>
      <c r="Q72" s="38"/>
    </row>
    <row r="73" spans="2:17" s="66" customFormat="1" x14ac:dyDescent="0.3">
      <c r="B73" s="68" t="str">
        <f>IF(TRIM(G73)&lt;&gt;"",COUNTA($G$57:G73)&amp;"","")</f>
        <v>11</v>
      </c>
      <c r="C73" s="117"/>
      <c r="D73" s="117"/>
      <c r="E73" s="117"/>
      <c r="F73" s="64" t="s">
        <v>40</v>
      </c>
      <c r="G73" s="22">
        <v>8260</v>
      </c>
      <c r="H73" s="2">
        <f>(((132.24*20.33)+(176.72*23.33)+(148.99*23.33)+(55.27*24.33)+(57.03*3.33))/0.9)-480.9-704.24-3225</f>
        <v>8725.2849999999999</v>
      </c>
      <c r="I73" s="2">
        <f>G73*1.05</f>
        <v>8673</v>
      </c>
      <c r="J73" s="2" t="s">
        <v>35</v>
      </c>
      <c r="K73" s="111"/>
      <c r="L73" s="94"/>
      <c r="M73" s="94"/>
      <c r="N73" s="96"/>
      <c r="O73" s="112"/>
      <c r="P73" s="94"/>
      <c r="Q73" s="38"/>
    </row>
    <row r="74" spans="2:17" s="66" customFormat="1" x14ac:dyDescent="0.3">
      <c r="B74" s="68"/>
      <c r="C74" s="76"/>
      <c r="D74" s="76"/>
      <c r="E74" s="76"/>
      <c r="F74" s="75" t="s">
        <v>58</v>
      </c>
      <c r="G74" s="22"/>
      <c r="H74" s="2"/>
      <c r="I74" s="2"/>
      <c r="J74" s="2"/>
      <c r="K74" s="111"/>
      <c r="L74" s="94"/>
      <c r="M74" s="94"/>
      <c r="N74" s="96"/>
      <c r="O74" s="112"/>
      <c r="P74" s="94"/>
      <c r="Q74" s="38"/>
    </row>
    <row r="75" spans="2:17" s="66" customFormat="1" x14ac:dyDescent="0.3">
      <c r="B75" s="68"/>
      <c r="C75" s="76"/>
      <c r="D75" s="76"/>
      <c r="E75" s="76"/>
      <c r="F75" s="64" t="s">
        <v>59</v>
      </c>
      <c r="G75" s="22">
        <v>930</v>
      </c>
      <c r="H75" s="2"/>
      <c r="I75" s="2">
        <f t="shared" ref="I75:I77" si="0">G75*1.05</f>
        <v>976.5</v>
      </c>
      <c r="J75" s="2" t="s">
        <v>35</v>
      </c>
      <c r="K75" s="111"/>
      <c r="L75" s="94"/>
      <c r="M75" s="94"/>
      <c r="N75" s="96"/>
      <c r="O75" s="112"/>
      <c r="P75" s="94"/>
      <c r="Q75" s="38"/>
    </row>
    <row r="76" spans="2:17" s="66" customFormat="1" x14ac:dyDescent="0.3">
      <c r="B76" s="68"/>
      <c r="C76" s="76"/>
      <c r="D76" s="76"/>
      <c r="E76" s="76"/>
      <c r="F76" s="64" t="s">
        <v>60</v>
      </c>
      <c r="G76" s="22">
        <v>320</v>
      </c>
      <c r="H76" s="2"/>
      <c r="I76" s="2">
        <f t="shared" si="0"/>
        <v>336</v>
      </c>
      <c r="J76" s="2" t="s">
        <v>35</v>
      </c>
      <c r="K76" s="111"/>
      <c r="L76" s="94"/>
      <c r="M76" s="94"/>
      <c r="N76" s="96"/>
      <c r="O76" s="112"/>
      <c r="P76" s="94"/>
      <c r="Q76" s="38"/>
    </row>
    <row r="77" spans="2:17" s="66" customFormat="1" x14ac:dyDescent="0.3">
      <c r="B77" s="68"/>
      <c r="C77" s="76"/>
      <c r="D77" s="76"/>
      <c r="E77" s="76"/>
      <c r="F77" s="64" t="s">
        <v>61</v>
      </c>
      <c r="G77" s="22">
        <v>75</v>
      </c>
      <c r="H77" s="2"/>
      <c r="I77" s="2">
        <f t="shared" si="0"/>
        <v>78.75</v>
      </c>
      <c r="J77" s="2" t="s">
        <v>35</v>
      </c>
      <c r="K77" s="111"/>
      <c r="L77" s="94"/>
      <c r="M77" s="94"/>
      <c r="N77" s="96"/>
      <c r="O77" s="112"/>
      <c r="P77" s="94"/>
      <c r="Q77" s="38"/>
    </row>
    <row r="78" spans="2:17" s="66" customFormat="1" x14ac:dyDescent="0.3">
      <c r="B78" s="68" t="str">
        <f>IF(TRIM(G78)&lt;&gt;"",COUNTA($G$57:G78)&amp;"","")</f>
        <v/>
      </c>
      <c r="C78" s="113" t="s">
        <v>51</v>
      </c>
      <c r="D78" s="113"/>
      <c r="E78" s="113"/>
      <c r="F78" s="75" t="s">
        <v>47</v>
      </c>
      <c r="G78" s="22"/>
      <c r="H78" s="2"/>
      <c r="I78" s="2"/>
      <c r="J78" s="2"/>
      <c r="K78" s="3"/>
      <c r="L78" s="94"/>
      <c r="M78" s="95"/>
      <c r="N78" s="96"/>
      <c r="O78" s="94"/>
      <c r="P78" s="95"/>
      <c r="Q78" s="38"/>
    </row>
    <row r="79" spans="2:17" s="66" customFormat="1" x14ac:dyDescent="0.3">
      <c r="B79" s="68" t="str">
        <f>IF(TRIM(G79)&lt;&gt;"",COUNTA($G$57:G79)&amp;"","")</f>
        <v>15</v>
      </c>
      <c r="C79" s="118"/>
      <c r="D79" s="118"/>
      <c r="E79" s="118"/>
      <c r="F79" s="64" t="s">
        <v>48</v>
      </c>
      <c r="G79" s="22">
        <v>140</v>
      </c>
      <c r="H79" s="2">
        <f>(76.55*0.67)/0.9+(108*0.67)/0.9</f>
        <v>137.38722222222222</v>
      </c>
      <c r="I79" s="2">
        <f>G79*1.05</f>
        <v>147</v>
      </c>
      <c r="J79" s="2" t="s">
        <v>35</v>
      </c>
      <c r="K79" s="111"/>
      <c r="L79" s="94"/>
      <c r="M79" s="94"/>
      <c r="N79" s="96"/>
      <c r="O79" s="112"/>
      <c r="P79" s="94"/>
      <c r="Q79" s="38"/>
    </row>
    <row r="80" spans="2:17" s="66" customFormat="1" x14ac:dyDescent="0.3">
      <c r="B80" s="68" t="str">
        <f>IF(TRIM(G80)&lt;&gt;"",COUNTA($G$57:G80)&amp;"","")</f>
        <v>16</v>
      </c>
      <c r="C80" s="114"/>
      <c r="D80" s="114"/>
      <c r="E80" s="114"/>
      <c r="F80" s="64" t="s">
        <v>49</v>
      </c>
      <c r="G80" s="22">
        <v>525</v>
      </c>
      <c r="H80" s="2">
        <f>(299*1.33)/0.9+(108*0.67)/0.9</f>
        <v>522.25555555555559</v>
      </c>
      <c r="I80" s="2">
        <f>G80*1.05</f>
        <v>551.25</v>
      </c>
      <c r="J80" s="2" t="s">
        <v>35</v>
      </c>
      <c r="K80" s="111"/>
      <c r="L80" s="94"/>
      <c r="M80" s="94"/>
      <c r="N80" s="96"/>
      <c r="O80" s="112"/>
      <c r="P80" s="94"/>
      <c r="Q80" s="38"/>
    </row>
    <row r="81" spans="2:18" s="66" customFormat="1" x14ac:dyDescent="0.3">
      <c r="B81" s="68" t="str">
        <f>IF(TRIM(G81)&lt;&gt;"",COUNTA($G$57:G81)&amp;"","")</f>
        <v/>
      </c>
      <c r="C81" s="115" t="s">
        <v>51</v>
      </c>
      <c r="D81" s="115"/>
      <c r="E81" s="115"/>
      <c r="F81" s="75" t="s">
        <v>54</v>
      </c>
      <c r="G81" s="22"/>
      <c r="H81" s="2"/>
      <c r="I81" s="2"/>
      <c r="J81" s="2"/>
      <c r="K81" s="3"/>
      <c r="L81" s="94"/>
      <c r="M81" s="95"/>
      <c r="N81" s="96"/>
      <c r="O81" s="94"/>
      <c r="P81" s="95"/>
      <c r="Q81" s="38"/>
    </row>
    <row r="82" spans="2:18" s="66" customFormat="1" x14ac:dyDescent="0.3">
      <c r="B82" s="68" t="str">
        <f>IF(TRIM(G82)&lt;&gt;"",COUNTA($G$57:G82)&amp;"","")</f>
        <v>17</v>
      </c>
      <c r="C82" s="117"/>
      <c r="D82" s="117"/>
      <c r="E82" s="117"/>
      <c r="F82" s="64" t="s">
        <v>55</v>
      </c>
      <c r="G82" s="22">
        <v>1650</v>
      </c>
      <c r="H82" s="2">
        <f>((946*0.67)/0.9)+(640*1.33)/0.9</f>
        <v>1650.0222222222224</v>
      </c>
      <c r="I82" s="2">
        <f>G82*1.05</f>
        <v>1732.5</v>
      </c>
      <c r="J82" s="2" t="s">
        <v>35</v>
      </c>
      <c r="K82" s="111"/>
      <c r="L82" s="94"/>
      <c r="M82" s="94"/>
      <c r="N82" s="96"/>
      <c r="O82" s="112"/>
      <c r="P82" s="94"/>
      <c r="Q82" s="38"/>
    </row>
    <row r="83" spans="2:18" s="66" customFormat="1" x14ac:dyDescent="0.3">
      <c r="B83" s="68" t="str">
        <f>IF(TRIM(G83)&lt;&gt;"",COUNTA($G$57:G83)&amp;"","")</f>
        <v/>
      </c>
      <c r="C83" s="113" t="s">
        <v>51</v>
      </c>
      <c r="D83" s="113"/>
      <c r="E83" s="113"/>
      <c r="F83" s="75" t="s">
        <v>42</v>
      </c>
      <c r="G83" s="22"/>
      <c r="H83" s="2"/>
      <c r="I83" s="2"/>
      <c r="J83" s="2"/>
      <c r="K83" s="3"/>
      <c r="L83" s="94"/>
      <c r="M83" s="95"/>
      <c r="N83" s="96"/>
      <c r="O83" s="94"/>
      <c r="P83" s="95"/>
      <c r="Q83" s="38"/>
    </row>
    <row r="84" spans="2:18" s="66" customFormat="1" x14ac:dyDescent="0.3">
      <c r="B84" s="68" t="str">
        <f>IF(TRIM(G84)&lt;&gt;"",COUNTA($G$57:G84)&amp;"","")</f>
        <v>18</v>
      </c>
      <c r="C84" s="114"/>
      <c r="D84" s="114"/>
      <c r="E84" s="114"/>
      <c r="F84" s="64" t="s">
        <v>38</v>
      </c>
      <c r="G84" s="22">
        <v>18000</v>
      </c>
      <c r="H84" s="2">
        <v>18500</v>
      </c>
      <c r="I84" s="2">
        <f>G84*1.05</f>
        <v>18900</v>
      </c>
      <c r="J84" s="2" t="s">
        <v>37</v>
      </c>
      <c r="K84" s="111"/>
      <c r="L84" s="94"/>
      <c r="M84" s="94"/>
      <c r="N84" s="96"/>
      <c r="O84" s="112"/>
      <c r="P84" s="94"/>
      <c r="Q84" s="38"/>
    </row>
    <row r="85" spans="2:18" s="66" customFormat="1" x14ac:dyDescent="0.3">
      <c r="B85" s="68" t="str">
        <f>IF(TRIM(G85)&lt;&gt;"",COUNTA($G$57:G85)&amp;"","")</f>
        <v/>
      </c>
      <c r="C85" s="113" t="s">
        <v>51</v>
      </c>
      <c r="D85" s="113"/>
      <c r="E85" s="113"/>
      <c r="F85" s="75" t="s">
        <v>43</v>
      </c>
      <c r="G85" s="22"/>
      <c r="H85" s="2"/>
      <c r="I85" s="2"/>
      <c r="J85" s="2"/>
      <c r="K85" s="3"/>
      <c r="L85" s="94"/>
      <c r="M85" s="95"/>
      <c r="N85" s="96"/>
      <c r="O85" s="94"/>
      <c r="P85" s="95"/>
      <c r="Q85" s="38"/>
    </row>
    <row r="86" spans="2:18" s="66" customFormat="1" x14ac:dyDescent="0.3">
      <c r="B86" s="68" t="str">
        <f>IF(TRIM(G86)&lt;&gt;"",COUNTA($G$57:G86)&amp;"","")</f>
        <v>19</v>
      </c>
      <c r="C86" s="114"/>
      <c r="D86" s="114"/>
      <c r="E86" s="114"/>
      <c r="F86" s="64" t="s">
        <v>33</v>
      </c>
      <c r="G86" s="22">
        <v>27690</v>
      </c>
      <c r="H86" s="2">
        <f>29689.46-2000</f>
        <v>27689.46</v>
      </c>
      <c r="I86" s="2">
        <f>G86*1.05</f>
        <v>29074.5</v>
      </c>
      <c r="J86" s="2" t="s">
        <v>34</v>
      </c>
      <c r="K86" s="111"/>
      <c r="L86" s="94"/>
      <c r="M86" s="94"/>
      <c r="N86" s="96"/>
      <c r="O86" s="112"/>
      <c r="P86" s="94"/>
      <c r="Q86" s="38"/>
    </row>
    <row r="87" spans="2:18" s="66" customFormat="1" x14ac:dyDescent="0.3">
      <c r="B87" s="68" t="str">
        <f>IF(TRIM(G87)&lt;&gt;"",COUNTA($G$57:G87)&amp;"","")</f>
        <v/>
      </c>
      <c r="C87" s="113" t="s">
        <v>51</v>
      </c>
      <c r="D87" s="113"/>
      <c r="E87" s="113"/>
      <c r="F87" s="75" t="s">
        <v>45</v>
      </c>
      <c r="G87" s="22"/>
      <c r="H87" s="2"/>
      <c r="I87" s="2"/>
      <c r="J87" s="2"/>
      <c r="K87" s="3"/>
      <c r="L87" s="94"/>
      <c r="M87" s="95"/>
      <c r="N87" s="96"/>
      <c r="O87" s="94"/>
      <c r="P87" s="95"/>
      <c r="Q87" s="38"/>
    </row>
    <row r="88" spans="2:18" s="66" customFormat="1" x14ac:dyDescent="0.3">
      <c r="B88" s="68" t="str">
        <f>IF(TRIM(G88)&lt;&gt;"",COUNTA($G$57:G88)&amp;"","")</f>
        <v>20</v>
      </c>
      <c r="C88" s="114"/>
      <c r="D88" s="114"/>
      <c r="E88" s="114"/>
      <c r="F88" s="64" t="s">
        <v>50</v>
      </c>
      <c r="G88" s="22">
        <v>3965</v>
      </c>
      <c r="H88" s="2">
        <f>(((527+525)*0.28)+(((6356*2)/3)*0.14))+((1445+525)*0.46)+(((14164*2)/3)*0.23)</f>
        <v>3965.8</v>
      </c>
      <c r="I88" s="2">
        <f>G88*1.05</f>
        <v>4163.25</v>
      </c>
      <c r="J88" s="2" t="s">
        <v>46</v>
      </c>
      <c r="K88" s="111"/>
      <c r="L88" s="94"/>
      <c r="M88" s="94"/>
      <c r="N88" s="96"/>
      <c r="O88" s="112"/>
      <c r="P88" s="94"/>
      <c r="Q88" s="38"/>
    </row>
    <row r="89" spans="2:18" s="66" customFormat="1" x14ac:dyDescent="0.3">
      <c r="B89" s="68"/>
      <c r="C89" s="77"/>
      <c r="D89" s="77"/>
      <c r="E89" s="77"/>
      <c r="F89" s="75" t="s">
        <v>62</v>
      </c>
      <c r="G89" s="22"/>
      <c r="H89" s="2"/>
      <c r="I89" s="2"/>
      <c r="J89" s="2"/>
      <c r="K89" s="111"/>
      <c r="L89" s="94"/>
      <c r="M89" s="94"/>
      <c r="N89" s="96"/>
      <c r="O89" s="112"/>
      <c r="P89" s="94"/>
      <c r="Q89" s="38"/>
    </row>
    <row r="90" spans="2:18" s="66" customFormat="1" x14ac:dyDescent="0.3">
      <c r="B90" s="68"/>
      <c r="C90" s="77"/>
      <c r="D90" s="77"/>
      <c r="E90" s="77"/>
      <c r="F90" s="64" t="s">
        <v>63</v>
      </c>
      <c r="G90" s="22">
        <v>2750</v>
      </c>
      <c r="H90" s="2">
        <f>(((527+525)*0.28)+(((6356*2)/3)*0.14))+((1445+525)*0.46)+(((14164*2)/3)*0.23)</f>
        <v>3965.8</v>
      </c>
      <c r="I90" s="2">
        <f>G90*1.05</f>
        <v>2887.5</v>
      </c>
      <c r="J90" s="2" t="s">
        <v>46</v>
      </c>
      <c r="K90" s="111"/>
      <c r="L90" s="94"/>
      <c r="M90" s="94"/>
      <c r="N90" s="96"/>
      <c r="O90" s="112"/>
      <c r="P90" s="94"/>
      <c r="Q90" s="38"/>
    </row>
    <row r="91" spans="2:18" s="66" customFormat="1" x14ac:dyDescent="0.3">
      <c r="B91" s="68" t="str">
        <f>IF(TRIM(G91)&lt;&gt;"",COUNTA($G$57:G91)&amp;"","")</f>
        <v/>
      </c>
      <c r="C91" s="113" t="s">
        <v>51</v>
      </c>
      <c r="D91" s="113"/>
      <c r="E91" s="113"/>
      <c r="F91" s="75" t="s">
        <v>44</v>
      </c>
      <c r="G91" s="22"/>
      <c r="H91" s="2"/>
      <c r="I91" s="2"/>
      <c r="J91" s="2"/>
      <c r="K91" s="3"/>
      <c r="L91" s="94"/>
      <c r="M91" s="95"/>
      <c r="N91" s="96"/>
      <c r="O91" s="94"/>
      <c r="P91" s="95"/>
      <c r="Q91" s="38"/>
    </row>
    <row r="92" spans="2:18" s="66" customFormat="1" x14ac:dyDescent="0.3">
      <c r="B92" s="68" t="str">
        <f>IF(TRIM(G92)&lt;&gt;"",COUNTA($G$57:G92)&amp;"","")</f>
        <v>22</v>
      </c>
      <c r="C92" s="114"/>
      <c r="D92" s="114"/>
      <c r="E92" s="114"/>
      <c r="F92" s="64" t="s">
        <v>36</v>
      </c>
      <c r="G92" s="22">
        <v>80</v>
      </c>
      <c r="H92" s="2">
        <v>77</v>
      </c>
      <c r="I92" s="2">
        <f>G92*1.05</f>
        <v>84</v>
      </c>
      <c r="J92" s="2" t="s">
        <v>37</v>
      </c>
      <c r="K92" s="100"/>
      <c r="L92" s="101"/>
      <c r="M92" s="101"/>
      <c r="N92" s="102"/>
      <c r="O92" s="103"/>
      <c r="P92" s="101"/>
      <c r="Q92" s="104"/>
    </row>
    <row r="93" spans="2:18" ht="14.4" thickBot="1" x14ac:dyDescent="0.35">
      <c r="B93" s="33" t="str">
        <f>IF(TRIM(G93)&lt;&gt;"",COUNTA($G$57:G93)&amp;"","")</f>
        <v/>
      </c>
      <c r="C93" s="30"/>
      <c r="D93" s="30"/>
      <c r="E93" s="1"/>
      <c r="F93" s="12" t="s">
        <v>7</v>
      </c>
      <c r="G93" s="24"/>
      <c r="H93" s="13"/>
      <c r="I93" s="13"/>
      <c r="J93" s="13"/>
      <c r="K93" s="14"/>
      <c r="L93" s="87"/>
      <c r="M93" s="87"/>
      <c r="N93" s="88"/>
      <c r="O93" s="87"/>
      <c r="P93" s="87"/>
      <c r="Q93" s="105">
        <f>SUM(Q70:Q92)</f>
        <v>0</v>
      </c>
    </row>
    <row r="94" spans="2:18" s="66" customFormat="1" x14ac:dyDescent="0.3">
      <c r="B94" s="33" t="str">
        <f>IF(TRIM(G94)&lt;&gt;"",COUNTA($G$57:G94)&amp;"","")</f>
        <v/>
      </c>
      <c r="C94" s="65"/>
      <c r="D94" s="65"/>
      <c r="E94" s="1"/>
      <c r="F94" s="1"/>
      <c r="G94" s="25"/>
      <c r="H94" s="15"/>
      <c r="I94" s="15"/>
      <c r="J94" s="15"/>
      <c r="K94" s="16"/>
      <c r="L94" s="89"/>
      <c r="M94" s="89"/>
      <c r="N94" s="90"/>
      <c r="O94" s="89"/>
      <c r="P94" s="89"/>
      <c r="Q94" s="106"/>
    </row>
    <row r="95" spans="2:18" s="66" customFormat="1" x14ac:dyDescent="0.3">
      <c r="B95" s="33" t="str">
        <f>IF(TRIM(G95)&lt;&gt;"",COUNTA($G$57:G95)&amp;"","")</f>
        <v/>
      </c>
      <c r="C95" s="65"/>
      <c r="D95" s="65"/>
      <c r="E95" s="1"/>
      <c r="F95" s="1"/>
      <c r="G95" s="26"/>
      <c r="H95" s="1"/>
      <c r="I95" s="1"/>
      <c r="J95" s="1"/>
      <c r="K95" s="17"/>
      <c r="L95" s="91"/>
      <c r="M95" s="91"/>
      <c r="N95" s="92"/>
      <c r="O95" s="91"/>
      <c r="P95" s="91"/>
      <c r="Q95" s="107"/>
    </row>
    <row r="96" spans="2:18" s="28" customFormat="1" x14ac:dyDescent="0.3">
      <c r="B96" s="29" t="str">
        <f>IF(TRIM(G96)&lt;&gt;"",COUNTA($G$57:G96)&amp;"","")</f>
        <v/>
      </c>
      <c r="C96" s="30"/>
      <c r="D96" s="30"/>
      <c r="E96" s="30"/>
      <c r="F96" s="31" t="s">
        <v>17</v>
      </c>
      <c r="G96" s="30"/>
      <c r="H96" s="30"/>
      <c r="I96" s="30"/>
      <c r="J96" s="32"/>
      <c r="K96" s="56"/>
      <c r="L96" s="57"/>
      <c r="M96" s="57"/>
      <c r="N96" s="58"/>
      <c r="O96" s="96"/>
      <c r="P96" s="97"/>
      <c r="Q96" s="109">
        <f>Q93+Q65</f>
        <v>0</v>
      </c>
      <c r="R96" s="108"/>
    </row>
    <row r="97" spans="2:17" s="28" customFormat="1" x14ac:dyDescent="0.3">
      <c r="B97" s="33" t="str">
        <f>IF(TRIM(G97)&lt;&gt;"",COUNTA($G$57:G97)&amp;"","")</f>
        <v/>
      </c>
      <c r="C97" s="69"/>
      <c r="D97" s="69"/>
      <c r="E97" s="69"/>
      <c r="F97" s="36" t="s">
        <v>57</v>
      </c>
      <c r="G97" s="34"/>
      <c r="H97" s="34"/>
      <c r="I97" s="34"/>
      <c r="J97" s="35"/>
      <c r="K97" s="60"/>
      <c r="L97" s="57"/>
      <c r="M97" s="57"/>
      <c r="N97" s="59"/>
      <c r="O97" s="96"/>
      <c r="P97" s="97"/>
      <c r="Q97" s="39">
        <f>Q96*0.2</f>
        <v>0</v>
      </c>
    </row>
    <row r="98" spans="2:17" s="28" customFormat="1" ht="15.75" customHeight="1" thickBot="1" x14ac:dyDescent="0.35">
      <c r="B98" s="50" t="str">
        <f>IF(TRIM(G98)&lt;&gt;"",COUNTA($G$57:G98)&amp;"","")</f>
        <v/>
      </c>
      <c r="C98" s="51"/>
      <c r="D98" s="51"/>
      <c r="E98" s="52"/>
      <c r="F98" s="53" t="s">
        <v>18</v>
      </c>
      <c r="G98" s="54"/>
      <c r="H98" s="54"/>
      <c r="I98" s="54"/>
      <c r="J98" s="55"/>
      <c r="K98" s="61"/>
      <c r="L98" s="62"/>
      <c r="M98" s="62"/>
      <c r="N98" s="63"/>
      <c r="O98" s="98"/>
      <c r="P98" s="99"/>
      <c r="Q98" s="110">
        <f>SUM(Q96:Q97)</f>
        <v>0</v>
      </c>
    </row>
    <row r="99" spans="2:17" s="28" customFormat="1" ht="18" customHeight="1" thickBot="1" x14ac:dyDescent="0.3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1"/>
    </row>
    <row r="101" spans="2:17" x14ac:dyDescent="0.3">
      <c r="C101" s="19"/>
      <c r="D101" s="19"/>
      <c r="E101" s="19"/>
    </row>
  </sheetData>
  <mergeCells count="42">
    <mergeCell ref="E46:F46"/>
    <mergeCell ref="E48:F48"/>
    <mergeCell ref="B54:B55"/>
    <mergeCell ref="C54:C55"/>
    <mergeCell ref="K54:M54"/>
    <mergeCell ref="I54:I55"/>
    <mergeCell ref="B99:Q99"/>
    <mergeCell ref="O54:O55"/>
    <mergeCell ref="D54:D55"/>
    <mergeCell ref="E54:E55"/>
    <mergeCell ref="F54:F55"/>
    <mergeCell ref="N54:N55"/>
    <mergeCell ref="P54:P55"/>
    <mergeCell ref="Q54:Q55"/>
    <mergeCell ref="G54:G55"/>
    <mergeCell ref="H54:H55"/>
    <mergeCell ref="J54:J55"/>
    <mergeCell ref="E69:E71"/>
    <mergeCell ref="E72:E73"/>
    <mergeCell ref="Q57:Q64"/>
    <mergeCell ref="E91:E92"/>
    <mergeCell ref="D69:D71"/>
    <mergeCell ref="D72:D73"/>
    <mergeCell ref="D78:D80"/>
    <mergeCell ref="D81:D82"/>
    <mergeCell ref="D83:D84"/>
    <mergeCell ref="D85:D86"/>
    <mergeCell ref="D87:D88"/>
    <mergeCell ref="D91:D92"/>
    <mergeCell ref="E78:E80"/>
    <mergeCell ref="E81:E82"/>
    <mergeCell ref="E83:E84"/>
    <mergeCell ref="E85:E86"/>
    <mergeCell ref="E87:E88"/>
    <mergeCell ref="C85:C86"/>
    <mergeCell ref="C87:C88"/>
    <mergeCell ref="C91:C92"/>
    <mergeCell ref="C69:C71"/>
    <mergeCell ref="C72:C73"/>
    <mergeCell ref="C78:C80"/>
    <mergeCell ref="C81:C82"/>
    <mergeCell ref="C83:C84"/>
  </mergeCells>
  <printOptions horizontalCentered="1"/>
  <pageMargins left="0.2" right="0.25" top="0.25" bottom="0.25" header="0" footer="0"/>
  <pageSetup scale="42" fitToHeight="0" orientation="portrait" horizontalDpi="1200" verticalDpi="1200" r:id="rId1"/>
  <headerFooter differentFirst="1">
    <oddHeader>&amp;CPage &amp;P of &amp;N</oddHeader>
  </headerFooter>
  <rowBreaks count="1" manualBreakCount="1">
    <brk id="53" max="16" man="1"/>
  </rowBreaks>
  <ignoredErrors>
    <ignoredError sqref="B58:B92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51CD91E0-A6AF-4419-9CD2-E1538D194F4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QTO</vt:lpstr>
      <vt:lpstr>QTO!Print_Area</vt:lpstr>
      <vt:lpstr>QTO!Print_Titles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Absolute002</dc:creator>
  <cp:lastModifiedBy>HP</cp:lastModifiedBy>
  <cp:lastPrinted>2014-10-18T02:22:15Z</cp:lastPrinted>
  <dcterms:created xsi:type="dcterms:W3CDTF">2013-09-18T14:51:37Z</dcterms:created>
  <dcterms:modified xsi:type="dcterms:W3CDTF">2025-10-02T18:29:28Z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{51CD91E0-A6AF-4419-9CD2-E1538D194F42}</vt:lpwstr>
  </property>
</Properties>
</file>