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residential\"/>
    </mc:Choice>
  </mc:AlternateContent>
  <xr:revisionPtr revIDLastSave="0" documentId="13_ncr:1_{5D75C482-013F-489B-A4EC-01AFE52FF134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QTO" sheetId="1" r:id="rId1"/>
  </sheets>
  <definedNames>
    <definedName name="_xlnm.Print_Area" localSheetId="0">QTO!$A$1:$P$228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B58" i="1" l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40" i="1"/>
  <c r="B141" i="1"/>
  <c r="B143" i="1"/>
  <c r="B150" i="1"/>
  <c r="B151" i="1"/>
  <c r="B154" i="1"/>
  <c r="B156" i="1"/>
  <c r="B159" i="1"/>
  <c r="B162" i="1"/>
  <c r="B168" i="1"/>
  <c r="B176" i="1"/>
  <c r="B177" i="1"/>
  <c r="B178" i="1"/>
  <c r="B179" i="1"/>
  <c r="B182" i="1"/>
  <c r="B185" i="1"/>
  <c r="B186" i="1"/>
  <c r="B187" i="1"/>
  <c r="B188" i="1"/>
  <c r="B190" i="1"/>
  <c r="B191" i="1"/>
  <c r="B192" i="1"/>
  <c r="B193" i="1"/>
  <c r="B194" i="1"/>
  <c r="B196" i="1"/>
  <c r="B197" i="1"/>
  <c r="B198" i="1"/>
  <c r="B199" i="1"/>
  <c r="B200" i="1"/>
  <c r="B204" i="1"/>
  <c r="B206" i="1"/>
  <c r="B210" i="1"/>
  <c r="B211" i="1"/>
  <c r="B212" i="1"/>
  <c r="B213" i="1"/>
  <c r="B214" i="1"/>
  <c r="B219" i="1"/>
  <c r="B220" i="1"/>
  <c r="B222" i="1"/>
  <c r="G136" i="1"/>
  <c r="B138" i="1" s="1"/>
  <c r="G153" i="1"/>
  <c r="B164" i="1" s="1"/>
  <c r="H153" i="1"/>
  <c r="P152" i="1"/>
  <c r="H152" i="1"/>
  <c r="P202" i="1"/>
  <c r="P181" i="1"/>
  <c r="H166" i="1"/>
  <c r="H165" i="1"/>
  <c r="H164" i="1"/>
  <c r="P184" i="1"/>
  <c r="P183" i="1"/>
  <c r="P182" i="1"/>
  <c r="P209" i="1"/>
  <c r="P84" i="1"/>
  <c r="B209" i="1" l="1"/>
  <c r="B201" i="1"/>
  <c r="B169" i="1"/>
  <c r="B161" i="1"/>
  <c r="B153" i="1"/>
  <c r="B145" i="1"/>
  <c r="B137" i="1"/>
  <c r="B216" i="1"/>
  <c r="B160" i="1"/>
  <c r="B152" i="1"/>
  <c r="B144" i="1"/>
  <c r="B136" i="1"/>
  <c r="B217" i="1"/>
  <c r="B208" i="1"/>
  <c r="B184" i="1"/>
  <c r="B223" i="1"/>
  <c r="B215" i="1"/>
  <c r="B207" i="1"/>
  <c r="B183" i="1"/>
  <c r="B175" i="1"/>
  <c r="B167" i="1"/>
  <c r="B142" i="1"/>
  <c r="B174" i="1"/>
  <c r="B166" i="1"/>
  <c r="B158" i="1"/>
  <c r="P153" i="1"/>
  <c r="B221" i="1"/>
  <c r="B205" i="1"/>
  <c r="B189" i="1"/>
  <c r="B181" i="1"/>
  <c r="B173" i="1"/>
  <c r="B165" i="1"/>
  <c r="B157" i="1"/>
  <c r="B149" i="1"/>
  <c r="B148" i="1"/>
  <c r="B180" i="1"/>
  <c r="B172" i="1"/>
  <c r="B195" i="1"/>
  <c r="B171" i="1"/>
  <c r="B163" i="1"/>
  <c r="B155" i="1"/>
  <c r="B147" i="1"/>
  <c r="B139" i="1"/>
  <c r="B203" i="1"/>
  <c r="B218" i="1"/>
  <c r="B202" i="1"/>
  <c r="B170" i="1"/>
  <c r="B146" i="1"/>
  <c r="P170" i="1" l="1"/>
  <c r="P172" i="1"/>
  <c r="P174" i="1" l="1"/>
  <c r="P163" i="1"/>
  <c r="P223" i="1"/>
  <c r="P219" i="1"/>
  <c r="P218" i="1"/>
  <c r="P217" i="1"/>
  <c r="P216" i="1"/>
  <c r="P215" i="1"/>
  <c r="P208" i="1"/>
  <c r="P207" i="1"/>
  <c r="P206" i="1"/>
  <c r="P205" i="1"/>
  <c r="P204" i="1"/>
  <c r="P203" i="1"/>
  <c r="P196" i="1"/>
  <c r="P190" i="1"/>
  <c r="P180" i="1"/>
  <c r="P185" i="1" s="1"/>
  <c r="P173" i="1"/>
  <c r="P169" i="1"/>
  <c r="P167" i="1"/>
  <c r="P166" i="1"/>
  <c r="P165" i="1"/>
  <c r="P220" i="1" l="1"/>
  <c r="P149" i="1"/>
  <c r="P161" i="1"/>
  <c r="P130" i="1"/>
  <c r="P145" i="1"/>
  <c r="P148" i="1"/>
  <c r="P131" i="1"/>
  <c r="P164" i="1"/>
  <c r="P175" i="1"/>
  <c r="P146" i="1"/>
  <c r="P214" i="1"/>
  <c r="P222" i="1"/>
  <c r="P142" i="1"/>
  <c r="P147" i="1"/>
  <c r="P158" i="1"/>
  <c r="P128" i="1"/>
  <c r="P144" i="1"/>
  <c r="P139" i="1"/>
  <c r="P156" i="1"/>
  <c r="P195" i="1"/>
  <c r="P197" i="1" s="1"/>
  <c r="P221" i="1"/>
  <c r="P157" i="1"/>
  <c r="P136" i="1"/>
  <c r="P171" i="1"/>
  <c r="P189" i="1"/>
  <c r="P191" i="1" s="1"/>
  <c r="P201" i="1"/>
  <c r="P210" i="1" s="1"/>
  <c r="P150" i="1"/>
  <c r="P155" i="1"/>
  <c r="P160" i="1"/>
  <c r="P122" i="1"/>
  <c r="P127" i="1"/>
  <c r="P137" i="1"/>
  <c r="P138" i="1"/>
  <c r="P124" i="1"/>
  <c r="P125" i="1"/>
  <c r="P224" i="1" l="1"/>
  <c r="P176" i="1"/>
  <c r="P112" i="1"/>
  <c r="P65" i="1"/>
  <c r="B224" i="1"/>
  <c r="P74" i="1" l="1"/>
  <c r="P81" i="1"/>
  <c r="P95" i="1"/>
  <c r="P96" i="1"/>
  <c r="P115" i="1"/>
  <c r="P75" i="1"/>
  <c r="P97" i="1"/>
  <c r="P100" i="1"/>
  <c r="P72" i="1"/>
  <c r="P76" i="1"/>
  <c r="P83" i="1"/>
  <c r="P93" i="1"/>
  <c r="P98" i="1"/>
  <c r="P90" i="1"/>
  <c r="P113" i="1"/>
  <c r="P70" i="1"/>
  <c r="P79" i="1"/>
  <c r="P71" i="1"/>
  <c r="P80" i="1"/>
  <c r="P82" i="1"/>
  <c r="P121" i="1"/>
  <c r="P132" i="1" s="1"/>
  <c r="P116" i="1"/>
  <c r="P73" i="1"/>
  <c r="P77" i="1"/>
  <c r="P78" i="1"/>
  <c r="P94" i="1"/>
  <c r="P99" i="1"/>
  <c r="P91" i="1"/>
  <c r="P114" i="1"/>
  <c r="P104" i="1"/>
  <c r="P103" i="1"/>
  <c r="H172" i="1"/>
  <c r="H169" i="1"/>
  <c r="H74" i="1"/>
  <c r="H73" i="1"/>
  <c r="H136" i="1"/>
  <c r="H137" i="1"/>
  <c r="H71" i="1"/>
  <c r="H90" i="1"/>
  <c r="H161" i="1"/>
  <c r="H160" i="1"/>
  <c r="H158" i="1"/>
  <c r="H157" i="1"/>
  <c r="H156" i="1"/>
  <c r="H155" i="1"/>
  <c r="H148" i="1"/>
  <c r="H146" i="1"/>
  <c r="H150" i="1"/>
  <c r="H149" i="1"/>
  <c r="H147" i="1"/>
  <c r="H145" i="1"/>
  <c r="H144" i="1"/>
  <c r="H70" i="1"/>
  <c r="H100" i="1"/>
  <c r="P117" i="1" l="1"/>
  <c r="P85" i="1"/>
  <c r="P106" i="1"/>
  <c r="P102" i="1"/>
  <c r="P105" i="1"/>
  <c r="P107" i="1" l="1"/>
  <c r="P226" i="1" s="1"/>
  <c r="B227" i="1"/>
  <c r="B226" i="1"/>
  <c r="B57" i="1"/>
  <c r="P227" i="1" l="1"/>
</calcChain>
</file>

<file path=xl/sharedStrings.xml><?xml version="1.0" encoding="utf-8"?>
<sst xmlns="http://schemas.openxmlformats.org/spreadsheetml/2006/main" count="301" uniqueCount="158">
  <si>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</si>
  <si>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</si>
  <si>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</si>
  <si>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</si>
  <si>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</si>
  <si>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</si>
  <si>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</si>
  <si>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</si>
  <si>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</si>
  <si>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</si>
  <si>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</si>
  <si>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</si>
  <si>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</si>
  <si>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</si>
  <si>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</si>
  <si>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</si>
  <si>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</si>
  <si>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</si>
  <si>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</si>
  <si>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</si>
  <si>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</si>
  <si>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</si>
  <si>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</si>
  <si>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</si>
  <si>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</si>
  <si>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</si>
  <si>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COMPOSITE
 RATE/UNIT</t>
  </si>
  <si>
    <t>MHrs/ Unit</t>
  </si>
  <si>
    <r>
      <t xml:space="preserve">MATERIAL  
</t>
    </r>
    <r>
      <rPr>
        <sz val="11"/>
        <color theme="1"/>
        <rFont val="Arial"/>
        <family val="2"/>
      </rPr>
      <t>($Per Unit)</t>
    </r>
  </si>
  <si>
    <r>
      <t xml:space="preserve">EQUIPMENT </t>
    </r>
    <r>
      <rPr>
        <sz val="11"/>
        <color theme="1"/>
        <rFont val="Arial"/>
        <family val="2"/>
      </rPr>
      <t>($Per Unit)</t>
    </r>
  </si>
  <si>
    <t>($Per Unit)</t>
  </si>
  <si>
    <t>$/Hour</t>
  </si>
  <si>
    <t>LF</t>
  </si>
  <si>
    <t>SF</t>
  </si>
  <si>
    <t>DIVISION 02 - EXISTING CONDITIONS</t>
  </si>
  <si>
    <t>EA</t>
  </si>
  <si>
    <t>DIVISION 06 - WOOD, PLASTIC AND COMPOSITES</t>
  </si>
  <si>
    <t>ROUGH CARPENTRY</t>
  </si>
  <si>
    <t xml:space="preserve">DIVISION 07 - THERMAL AND MOISTURE PROTECTION </t>
  </si>
  <si>
    <t>DIVISION 09 - FINISHES</t>
  </si>
  <si>
    <t>GYPSUM BOARD ASSEMBLIES</t>
  </si>
  <si>
    <t>PAINTING</t>
  </si>
  <si>
    <t>ROOFING</t>
  </si>
  <si>
    <t>FLOORING</t>
  </si>
  <si>
    <t>DIVISION 08 - OPENING</t>
  </si>
  <si>
    <t>FINISH HARDWARE</t>
  </si>
  <si>
    <t>(3-1/2") Acoustic batt insulation.</t>
  </si>
  <si>
    <t>WOOD FRAMING</t>
  </si>
  <si>
    <t>Gutter.</t>
  </si>
  <si>
    <t>Drip edge.</t>
  </si>
  <si>
    <t>30 LB Roofing Felt.</t>
  </si>
  <si>
    <t>Downspout.</t>
  </si>
  <si>
    <t>GWB Wall paint.</t>
  </si>
  <si>
    <t>Single door paint.</t>
  </si>
  <si>
    <t>Overhaed Garage door paint.</t>
  </si>
  <si>
    <t>DIVISION 16 - ELECTRICAL</t>
  </si>
  <si>
    <t>GFCI Duplex Receptacle</t>
  </si>
  <si>
    <t>Duplex Receptacle</t>
  </si>
  <si>
    <t>SELECTIVE REMOVALS AND DEMOLITION</t>
  </si>
  <si>
    <t>(2x6) Ledger.</t>
  </si>
  <si>
    <t>(2x6) Sister joists.</t>
  </si>
  <si>
    <t>(2x10) Blocking.</t>
  </si>
  <si>
    <t>(4x12) Replace Header beam.</t>
  </si>
  <si>
    <t>(2x6) Roof rafter.</t>
  </si>
  <si>
    <t>SIMPSON LUS24</t>
  </si>
  <si>
    <t>SIMPSON A35</t>
  </si>
  <si>
    <t>SIMPSON H2.5A</t>
  </si>
  <si>
    <t>(15/32") Plywood Roof Sheathing.</t>
  </si>
  <si>
    <t>(30 YEAR) Class "A" Composition Asphalt shingle.</t>
  </si>
  <si>
    <t>(8"H) Fascia trim.</t>
  </si>
  <si>
    <t>Remove existing roofing.</t>
  </si>
  <si>
    <t>Remove existing gutter.</t>
  </si>
  <si>
    <t>Remove existing GWB Exterior wall.</t>
  </si>
  <si>
    <t>(2x4) Wood stud @ 16" O.C</t>
  </si>
  <si>
    <t>(2x4) GWB EXTERIOR WALL (12 LF)</t>
  </si>
  <si>
    <t>(2x4) Top &amp; bottom track.</t>
  </si>
  <si>
    <t>(2x4) Bottom track.</t>
  </si>
  <si>
    <t>(5/8", 1-Layer) GYP. BD. one side.</t>
  </si>
  <si>
    <t>(5/8") Plywood sheathing.</t>
  </si>
  <si>
    <t>Building Wrap.</t>
  </si>
  <si>
    <t>(1 HR) GWB FIRE SEPERATION WALL (36 LF)</t>
  </si>
  <si>
    <t>(5/8", 1-Layer) Type X, GYP. BD. Both side.</t>
  </si>
  <si>
    <t>(5/8") Plywood shearwall Sheathing.</t>
  </si>
  <si>
    <t>Remove existing Gypsum board.</t>
  </si>
  <si>
    <t>Remove existing GWB ceiling.</t>
  </si>
  <si>
    <t>GWB CEILING</t>
  </si>
  <si>
    <t>(5/8", 1-Layer) GWB Ceiling.</t>
  </si>
  <si>
    <t>Sealed concrete.</t>
  </si>
  <si>
    <t xml:space="preserve">(4"H) Vinyl base. </t>
  </si>
  <si>
    <t>(3-Coats) Stucco finish.</t>
  </si>
  <si>
    <t>Exterior siding.</t>
  </si>
  <si>
    <t>Remove existing stucco.</t>
  </si>
  <si>
    <t>Remove existing siding.</t>
  </si>
  <si>
    <t>Remove existing siding trim.</t>
  </si>
  <si>
    <t>Siding trim.</t>
  </si>
  <si>
    <t>DIVISION 12 - FURNISHING</t>
  </si>
  <si>
    <t>Solid surface countertop.</t>
  </si>
  <si>
    <t>(4"H) Solid surface backsplash.</t>
  </si>
  <si>
    <t>WOOD DOORS</t>
  </si>
  <si>
    <t>WOOD WINDOWS</t>
  </si>
  <si>
    <t>ARCHITECTURAL WOOD CASEWORK</t>
  </si>
  <si>
    <t>(2'3"Wx2'Dx2'10"H) Kitchen base cabinet.</t>
  </si>
  <si>
    <t>(3'5"Wx2'Dx2'10"H) Kitchen base cabinet.</t>
  </si>
  <si>
    <t>(3'8"Wx2'Dx2'10"H) Kitchen base cabinet.</t>
  </si>
  <si>
    <t>(4'Wx1'Dx2'6"H) Kitchen wall cabinet.</t>
  </si>
  <si>
    <t>(8'2"Wx1'Dx2'6"H) Kitchen wall cabinet.</t>
  </si>
  <si>
    <t>GWB Ceiling paint.</t>
  </si>
  <si>
    <t>Exterior stucco paint.</t>
  </si>
  <si>
    <t>Exterior siding paint.</t>
  </si>
  <si>
    <t>Double door paint.</t>
  </si>
  <si>
    <t>Door hardware.</t>
  </si>
  <si>
    <t>Garage door hardware.</t>
  </si>
  <si>
    <t>(9'-0"x7'-0") Garage door.</t>
  </si>
  <si>
    <t>Remove garage door.(9'-0"x7'-0")</t>
  </si>
  <si>
    <t>Remove skylight window. (2'-4"x2'-4")</t>
  </si>
  <si>
    <t>(2'-4"x2'-4") Skylight window.</t>
  </si>
  <si>
    <t>Remove existing window. (9'-8"x6'-0")</t>
  </si>
  <si>
    <t>Remove existing window.(4'-0"x3'-2")</t>
  </si>
  <si>
    <t>(9'-8"x6'-0") White-vinyl frame, dual pane window.</t>
  </si>
  <si>
    <t>(4'-0"x3'-2") White-vinyl frame, dual pane window.</t>
  </si>
  <si>
    <t>Remove existing door. (2'-1"x6'-8")</t>
  </si>
  <si>
    <t>Remove existing sliding door. (9'-0"x6'-8")</t>
  </si>
  <si>
    <t>(2'-1"x6'-8") Solid core wood door &amp; frame.</t>
  </si>
  <si>
    <t>(9'-0"x6'-8") Sliding wood door &amp; frame.</t>
  </si>
  <si>
    <t>A2.1 to S3.1</t>
  </si>
  <si>
    <t>DIVISION 11 - EQUIPMENT</t>
  </si>
  <si>
    <t>DRYER</t>
  </si>
  <si>
    <t>DIVISION 15 - HEATING, VENTILATING, AND AIR-CONDITIONING (HVAC)</t>
  </si>
  <si>
    <t>FURNANCE AIR UNIT</t>
  </si>
  <si>
    <t>ALLOWANCES FOR AIR DUCTING</t>
  </si>
  <si>
    <t>DIVISION 15 - PLUMBING</t>
  </si>
  <si>
    <t>GAS FIRED WATER HEATER</t>
  </si>
  <si>
    <t>RECIRCULATING PUMP</t>
  </si>
  <si>
    <t>EXPANSION TANK - MANUF: AMTROL</t>
  </si>
  <si>
    <t>GAS SHUTT OFF VALVE</t>
  </si>
  <si>
    <t>BALL VALVE</t>
  </si>
  <si>
    <t>GATE VALVE</t>
  </si>
  <si>
    <t>SHUTT OFF VALVE</t>
  </si>
  <si>
    <t>Ceiling MTD Light Fixture</t>
  </si>
  <si>
    <t>Wall MTD Light Fixture</t>
  </si>
  <si>
    <t>S - Single Pole Switch</t>
  </si>
  <si>
    <t>50A, Special Purpose Receptacle</t>
  </si>
  <si>
    <t>30A, Special Purpose Receptacle</t>
  </si>
  <si>
    <t>SD - Combination Smoke / Carbon Monoxide detector</t>
  </si>
  <si>
    <t>Telephone Outlet</t>
  </si>
  <si>
    <t>WIRING &amp; CONDUIT</t>
  </si>
  <si>
    <t>Dumspter Allowance</t>
  </si>
  <si>
    <t>ROUGH PLUMBING AND ACCESSORIES</t>
  </si>
  <si>
    <t>REFRIGERATOR</t>
  </si>
  <si>
    <t>MICRWAVE OVEN</t>
  </si>
  <si>
    <t>COOKING RANGE</t>
  </si>
  <si>
    <r>
      <t xml:space="preserve">Patch &amp; repair LVT floor.
</t>
    </r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Add 40% of total Qty.</t>
    </r>
  </si>
  <si>
    <r>
      <t xml:space="preserve">Patch &amp; repair carpet floor.
</t>
    </r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Add 40% of total Qty.</t>
    </r>
  </si>
  <si>
    <r>
      <t xml:space="preserve">Patch &amp; repair (4"H) Vinyl base. 
</t>
    </r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Add 40% of total Qty.</t>
    </r>
  </si>
  <si>
    <t>DISHWASHER</t>
  </si>
  <si>
    <t>TWO COMPARTMENT SINK</t>
  </si>
  <si>
    <t>PATCH &amp; REPAIR EXISTING GWB EXTERIOR WALL (24 LF)</t>
  </si>
  <si>
    <t>PATCH AND REPAIR EXISITING INTERIOR WALL (214 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</si>
</sst>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7" fillId="3" borderId="0" applyNumberFormat="0" applyBorder="0" applyProtection="0">
      <alignment horizontal="center" vertical="center"/>
    </xf>
    <xf numFmtId="0" fontId="7" fillId="4" borderId="0" applyNumberFormat="0" applyBorder="0" applyProtection="0">
      <alignment horizontal="center" vertical="center"/>
    </xf>
    <xf numFmtId="0" fontId="8" fillId="5" borderId="0" applyNumberFormat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7" borderId="11" applyBorder="0">
      <alignment horizontal="center" vertical="center"/>
    </xf>
    <xf numFmtId="0" fontId="3" fillId="8" borderId="11" applyBorder="0">
      <alignment horizontal="center" vertical="center"/>
    </xf>
    <xf numFmtId="0" fontId="3" fillId="9" borderId="15">
      <alignment horizontal="center" vertical="center"/>
    </xf>
    <xf numFmtId="0" fontId="1" fillId="7" borderId="11" applyBorder="0">
      <alignment horizontal="center" vertical="center"/>
    </xf>
    <xf numFmtId="0" fontId="4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70">
    <xf numFmtId="0" fontId="0" fillId="0" borderId="0" xfId="0"/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16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14" fontId="3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/>
    </xf>
    <xf numFmtId="0" fontId="14" fillId="6" borderId="1" xfId="6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right" vertical="center" wrapText="1"/>
    </xf>
    <xf numFmtId="0" fontId="11" fillId="6" borderId="3" xfId="6" applyFont="1" applyFill="1" applyBorder="1" applyAlignment="1">
      <alignment horizontal="center" vertical="center" wrapText="1"/>
    </xf>
    <xf numFmtId="0" fontId="11" fillId="6" borderId="19" xfId="6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17" fillId="6" borderId="0" xfId="7" applyFont="1" applyFill="1" applyAlignment="1" applyProtection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1" fontId="14" fillId="6" borderId="1" xfId="1" applyNumberFormat="1" applyFont="1" applyFill="1" applyBorder="1" applyAlignment="1">
      <alignment horizontal="center" vertical="center" wrapText="1"/>
    </xf>
    <xf numFmtId="1" fontId="11" fillId="6" borderId="3" xfId="6" applyNumberFormat="1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42" fontId="3" fillId="6" borderId="0" xfId="0" applyNumberFormat="1" applyFont="1" applyFill="1" applyAlignment="1">
      <alignment vertical="center" wrapText="1"/>
    </xf>
    <xf numFmtId="42" fontId="13" fillId="6" borderId="7" xfId="1" applyNumberFormat="1" applyFont="1" applyFill="1" applyBorder="1" applyAlignment="1">
      <alignment horizontal="center" vertical="center" wrapText="1"/>
    </xf>
    <xf numFmtId="42" fontId="11" fillId="6" borderId="8" xfId="6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 vertical="center" wrapText="1"/>
    </xf>
    <xf numFmtId="0" fontId="2" fillId="7" borderId="26" xfId="8" applyFont="1" applyBorder="1" applyAlignment="1">
      <alignment horizontal="center" vertical="center" wrapText="1"/>
    </xf>
    <xf numFmtId="0" fontId="2" fillId="7" borderId="27" xfId="8" applyFont="1" applyBorder="1" applyAlignment="1">
      <alignment horizontal="center" vertical="center" wrapText="1"/>
    </xf>
    <xf numFmtId="0" fontId="2" fillId="7" borderId="28" xfId="8" applyFont="1" applyBorder="1" applyAlignment="1">
      <alignment horizontal="center" vertical="center" wrapText="1"/>
    </xf>
    <xf numFmtId="164" fontId="2" fillId="6" borderId="27" xfId="0" applyNumberFormat="1" applyFont="1" applyFill="1" applyBorder="1" applyAlignment="1">
      <alignment horizontal="center" vertical="center" wrapText="1"/>
    </xf>
    <xf numFmtId="1" fontId="2" fillId="7" borderId="27" xfId="8" applyNumberFormat="1" applyFont="1" applyBorder="1" applyAlignment="1">
      <alignment horizontal="center" vertical="center" wrapText="1"/>
    </xf>
    <xf numFmtId="42" fontId="2" fillId="7" borderId="27" xfId="8" applyNumberFormat="1" applyFont="1" applyBorder="1" applyAlignment="1">
      <alignment horizontal="center" vertical="center" wrapText="1"/>
    </xf>
    <xf numFmtId="42" fontId="2" fillId="7" borderId="29" xfId="8" applyNumberFormat="1" applyFont="1" applyBorder="1" applyAlignment="1">
      <alignment horizontal="center" vertical="center" wrapText="1"/>
    </xf>
    <xf numFmtId="165" fontId="14" fillId="6" borderId="1" xfId="1" applyNumberFormat="1" applyFont="1" applyFill="1" applyBorder="1" applyAlignment="1">
      <alignment horizontal="center" vertical="center" wrapText="1"/>
    </xf>
    <xf numFmtId="165" fontId="11" fillId="6" borderId="3" xfId="6" applyNumberFormat="1" applyFont="1" applyFill="1" applyBorder="1" applyAlignment="1">
      <alignment horizontal="center" vertical="center" wrapText="1"/>
    </xf>
    <xf numFmtId="165" fontId="11" fillId="6" borderId="2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42" fontId="13" fillId="6" borderId="1" xfId="1" applyNumberFormat="1" applyFont="1" applyFill="1" applyBorder="1" applyAlignment="1">
      <alignment horizontal="center" vertical="center" wrapText="1"/>
    </xf>
    <xf numFmtId="42" fontId="11" fillId="6" borderId="3" xfId="6" applyNumberFormat="1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164" fontId="14" fillId="6" borderId="16" xfId="0" applyNumberFormat="1" applyFont="1" applyFill="1" applyBorder="1" applyAlignment="1">
      <alignment horizontal="center" vertical="center" wrapText="1"/>
    </xf>
    <xf numFmtId="0" fontId="15" fillId="6" borderId="16" xfId="6" applyFont="1" applyFill="1" applyBorder="1" applyAlignment="1">
      <alignment horizontal="right" vertical="center" wrapText="1"/>
    </xf>
    <xf numFmtId="0" fontId="14" fillId="6" borderId="16" xfId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2" fontId="15" fillId="6" borderId="1" xfId="1" applyNumberFormat="1" applyFont="1" applyFill="1" applyBorder="1" applyAlignment="1">
      <alignment horizontal="right" vertical="center" wrapText="1"/>
    </xf>
    <xf numFmtId="167" fontId="15" fillId="6" borderId="16" xfId="6" applyNumberFormat="1" applyFont="1" applyFill="1" applyBorder="1" applyAlignment="1">
      <alignment horizontal="center" vertical="center" wrapText="1"/>
    </xf>
    <xf numFmtId="2" fontId="2" fillId="6" borderId="16" xfId="0" applyNumberFormat="1" applyFont="1" applyFill="1" applyBorder="1" applyAlignment="1">
      <alignment horizontal="right" vertical="center" wrapText="1"/>
    </xf>
    <xf numFmtId="2" fontId="15" fillId="6" borderId="16" xfId="1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4" xfId="11" applyBorder="1" applyAlignment="1">
      <alignment horizontal="center" vertical="center" wrapText="1"/>
    </xf>
    <xf numFmtId="0" fontId="1" fillId="7" borderId="12" xfId="11" applyBorder="1" applyAlignment="1">
      <alignment horizontal="center" vertical="center" wrapText="1"/>
    </xf>
    <xf numFmtId="1" fontId="1" fillId="7" borderId="11" xfId="11" applyNumberFormat="1" applyBorder="1" applyAlignment="1">
      <alignment horizontal="center" vertical="center" wrapText="1"/>
    </xf>
    <xf numFmtId="42" fontId="1" fillId="7" borderId="12" xfId="11" applyNumberFormat="1" applyBorder="1" applyAlignment="1">
      <alignment horizontal="center" vertical="center" wrapText="1"/>
    </xf>
    <xf numFmtId="42" fontId="1" fillId="7" borderId="13" xfId="11" applyNumberForma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42" fontId="11" fillId="6" borderId="9" xfId="0" applyNumberFormat="1" applyFont="1" applyFill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vertical="center" wrapText="1"/>
    </xf>
    <xf numFmtId="42" fontId="11" fillId="6" borderId="17" xfId="0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66" fontId="1" fillId="6" borderId="3" xfId="0" applyNumberFormat="1" applyFont="1" applyFill="1" applyBorder="1" applyAlignment="1">
      <alignment horizontal="center" vertical="center"/>
    </xf>
    <xf numFmtId="166" fontId="1" fillId="6" borderId="3" xfId="0" applyNumberFormat="1" applyFont="1" applyFill="1" applyBorder="1" applyAlignment="1">
      <alignment horizontal="center" vertical="center" wrapText="1"/>
    </xf>
    <xf numFmtId="41" fontId="1" fillId="6" borderId="3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3" fillId="6" borderId="20" xfId="1" applyFont="1" applyFill="1" applyBorder="1" applyAlignment="1">
      <alignment horizontal="center" vertical="center" wrapText="1"/>
    </xf>
    <xf numFmtId="0" fontId="11" fillId="6" borderId="20" xfId="6" applyFont="1" applyFill="1" applyBorder="1" applyAlignment="1">
      <alignment horizontal="center" vertical="center" wrapText="1"/>
    </xf>
    <xf numFmtId="42" fontId="11" fillId="6" borderId="2" xfId="6" applyNumberFormat="1" applyFont="1" applyFill="1" applyBorder="1" applyAlignment="1">
      <alignment horizontal="center" vertical="center" wrapText="1"/>
    </xf>
    <xf numFmtId="42" fontId="11" fillId="6" borderId="9" xfId="6" applyNumberFormat="1" applyFont="1" applyFill="1" applyBorder="1" applyAlignment="1">
      <alignment horizontal="center" vertical="center" wrapText="1"/>
    </xf>
    <xf numFmtId="0" fontId="13" fillId="6" borderId="21" xfId="1" applyFont="1" applyFill="1" applyBorder="1" applyAlignment="1">
      <alignment horizontal="center" vertical="center" wrapText="1"/>
    </xf>
    <xf numFmtId="42" fontId="11" fillId="6" borderId="1" xfId="6" applyNumberFormat="1" applyFont="1" applyFill="1" applyBorder="1" applyAlignment="1">
      <alignment horizontal="center" vertical="center" wrapText="1"/>
    </xf>
    <xf numFmtId="42" fontId="11" fillId="6" borderId="7" xfId="6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1" fontId="13" fillId="6" borderId="3" xfId="1" applyNumberFormat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center" vertical="center" wrapText="1"/>
    </xf>
    <xf numFmtId="1" fontId="13" fillId="6" borderId="2" xfId="1" applyNumberFormat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1" fillId="6" borderId="11" xfId="6" applyFont="1" applyFill="1" applyBorder="1" applyAlignment="1">
      <alignment horizontal="center" vertical="center" wrapText="1"/>
    </xf>
    <xf numFmtId="42" fontId="1" fillId="6" borderId="1" xfId="0" applyNumberFormat="1" applyFont="1" applyFill="1" applyBorder="1" applyAlignment="1">
      <alignment vertical="center" wrapText="1"/>
    </xf>
    <xf numFmtId="42" fontId="1" fillId="6" borderId="7" xfId="0" applyNumberFormat="1" applyFont="1" applyFill="1" applyBorder="1" applyAlignment="1">
      <alignment vertical="center" wrapText="1"/>
    </xf>
    <xf numFmtId="0" fontId="1" fillId="6" borderId="10" xfId="12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3" fillId="6" borderId="16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164" fontId="1" fillId="6" borderId="15" xfId="0" applyNumberFormat="1" applyFont="1" applyFill="1" applyBorder="1" applyAlignment="1">
      <alignment horizontal="center" vertical="center" wrapText="1"/>
    </xf>
    <xf numFmtId="0" fontId="11" fillId="6" borderId="21" xfId="6" applyFont="1" applyFill="1" applyBorder="1" applyAlignment="1">
      <alignment horizontal="center" vertical="center" wrapText="1"/>
    </xf>
    <xf numFmtId="42" fontId="11" fillId="6" borderId="16" xfId="6" applyNumberFormat="1" applyFont="1" applyFill="1" applyBorder="1" applyAlignment="1">
      <alignment horizontal="center" vertical="center" wrapText="1"/>
    </xf>
    <xf numFmtId="42" fontId="11" fillId="6" borderId="17" xfId="6" applyNumberFormat="1" applyFont="1" applyFill="1" applyBorder="1" applyAlignment="1">
      <alignment horizontal="center" vertical="center" wrapText="1"/>
    </xf>
    <xf numFmtId="0" fontId="1" fillId="6" borderId="16" xfId="6" applyFont="1" applyFill="1" applyBorder="1" applyAlignment="1">
      <alignment vertical="center" wrapText="1"/>
    </xf>
    <xf numFmtId="0" fontId="1" fillId="6" borderId="18" xfId="6" applyFont="1" applyFill="1" applyBorder="1" applyAlignment="1">
      <alignment vertical="center" wrapText="1"/>
    </xf>
    <xf numFmtId="0" fontId="19" fillId="6" borderId="10" xfId="13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" fillId="7" borderId="14" xfId="11" applyBorder="1" applyAlignment="1">
      <alignment vertical="center" wrapText="1"/>
    </xf>
    <xf numFmtId="0" fontId="1" fillId="7" borderId="15" xfId="11" applyBorder="1" applyAlignment="1">
      <alignment horizontal="center" vertical="center" wrapText="1"/>
    </xf>
    <xf numFmtId="0" fontId="1" fillId="7" borderId="12" xfId="11" applyBorder="1" applyAlignment="1">
      <alignment vertical="center" wrapText="1"/>
    </xf>
    <xf numFmtId="0" fontId="1" fillId="7" borderId="15" xfId="11" applyBorder="1" applyAlignment="1">
      <alignment vertical="center" wrapText="1"/>
    </xf>
    <xf numFmtId="0" fontId="1" fillId="6" borderId="18" xfId="6" applyFont="1" applyFill="1" applyBorder="1" applyAlignment="1">
      <alignment horizontal="center" vertical="center" wrapText="1"/>
    </xf>
    <xf numFmtId="167" fontId="13" fillId="6" borderId="11" xfId="1" applyNumberFormat="1" applyFont="1" applyFill="1" applyBorder="1" applyAlignment="1">
      <alignment horizontal="center" vertical="center" wrapText="1"/>
    </xf>
    <xf numFmtId="2" fontId="13" fillId="6" borderId="1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167" fontId="1" fillId="0" borderId="21" xfId="6" applyNumberFormat="1" applyFont="1" applyBorder="1" applyAlignment="1">
      <alignment horizontal="center" vertical="center" wrapText="1"/>
    </xf>
    <xf numFmtId="2" fontId="13" fillId="0" borderId="11" xfId="1" applyNumberFormat="1" applyFont="1" applyBorder="1" applyAlignment="1">
      <alignment horizontal="center" vertical="center" wrapText="1"/>
    </xf>
    <xf numFmtId="2" fontId="11" fillId="6" borderId="3" xfId="6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center" vertical="center" wrapText="1"/>
    </xf>
    <xf numFmtId="2" fontId="1" fillId="7" borderId="12" xfId="11" applyNumberFormat="1" applyBorder="1" applyAlignment="1">
      <alignment horizontal="center" vertical="center" wrapText="1"/>
    </xf>
    <xf numFmtId="167" fontId="13" fillId="6" borderId="2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3" fillId="6" borderId="21" xfId="1" applyNumberFormat="1" applyFont="1" applyFill="1" applyBorder="1" applyAlignment="1">
      <alignment horizontal="center" vertical="center" wrapText="1"/>
    </xf>
    <xf numFmtId="2" fontId="13" fillId="0" borderId="16" xfId="1" applyNumberFormat="1" applyFont="1" applyBorder="1" applyAlignment="1">
      <alignment horizontal="center" vertical="center" wrapText="1"/>
    </xf>
    <xf numFmtId="2" fontId="13" fillId="6" borderId="16" xfId="1" applyNumberFormat="1" applyFont="1" applyFill="1" applyBorder="1" applyAlignment="1">
      <alignment horizontal="center" vertical="center" wrapText="1"/>
    </xf>
    <xf numFmtId="42" fontId="2" fillId="6" borderId="0" xfId="0" applyNumberFormat="1" applyFont="1" applyFill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8" xfId="6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2" fontId="11" fillId="6" borderId="33" xfId="0" applyNumberFormat="1" applyFont="1" applyFill="1" applyBorder="1" applyAlignment="1">
      <alignment horizontal="center" vertical="center" wrapText="1"/>
    </xf>
    <xf numFmtId="2" fontId="11" fillId="6" borderId="34" xfId="0" applyNumberFormat="1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2" fontId="11" fillId="6" borderId="3" xfId="0" applyNumberFormat="1" applyFont="1" applyFill="1" applyBorder="1" applyAlignment="1">
      <alignment horizontal="center" vertical="center" wrapText="1"/>
    </xf>
    <xf numFmtId="42" fontId="11" fillId="6" borderId="6" xfId="0" applyNumberFormat="1" applyFont="1" applyFill="1" applyBorder="1" applyAlignment="1">
      <alignment horizontal="center" vertical="center" wrapText="1"/>
    </xf>
    <xf numFmtId="42" fontId="11" fillId="6" borderId="8" xfId="0" applyNumberFormat="1" applyFont="1" applyFill="1" applyBorder="1" applyAlignment="1">
      <alignment horizontal="center" vertical="center" wrapText="1"/>
    </xf>
    <xf numFmtId="1" fontId="11" fillId="6" borderId="5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2" fontId="14" fillId="6" borderId="17" xfId="1" applyNumberFormat="1" applyFont="1" applyFill="1" applyBorder="1" applyAlignment="1">
      <alignment horizontal="center" vertical="center" wrapText="1"/>
    </xf>
    <xf numFmtId="42" fontId="14" fillId="6" borderId="35" xfId="1" applyNumberFormat="1" applyFont="1" applyFill="1" applyBorder="1" applyAlignment="1">
      <alignment horizontal="center" vertical="center" wrapText="1"/>
    </xf>
    <xf numFmtId="42" fontId="14" fillId="6" borderId="9" xfId="1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</cellXfs>
  <cellStyles count="14">
    <cellStyle name="40% - Accent3" xfId="12" builtinId="39"/>
    <cellStyle name="Accent3" xfId="13" builtinId="37"/>
    <cellStyle name="Heading 1 2" xfId="2" xr:uid="{00000000-0005-0000-0000-000001000000}"/>
    <cellStyle name="Heading 2 2" xfId="3" xr:uid="{00000000-0005-0000-0000-000002000000}"/>
    <cellStyle name="Heading 3 2" xfId="4" xr:uid="{00000000-0005-0000-0000-000003000000}"/>
    <cellStyle name="Hyperlink" xfId="7" builtinId="8"/>
    <cellStyle name="Normal" xfId="0" builtinId="0"/>
    <cellStyle name="Normal 2" xfId="6" xr:uid="{00000000-0005-0000-0000-000006000000}"/>
    <cellStyle name="Normal 3" xfId="1" xr:uid="{00000000-0005-0000-0000-000007000000}"/>
    <cellStyle name="Style 1" xfId="8" xr:uid="{00000000-0005-0000-0000-000008000000}"/>
    <cellStyle name="Style 1 2" xfId="11" xr:uid="{00000000-0005-0000-0000-000009000000}"/>
    <cellStyle name="Style 2" xfId="9" xr:uid="{00000000-0005-0000-0000-00000A000000}"/>
    <cellStyle name="Style 3" xfId="10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05/19/23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MONROE RESIDENCE 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230"/>
  <sheetViews>
    <sheetView showGridLines="0" tabSelected="1" view="pageBreakPreview" zoomScaleNormal="100" zoomScaleSheetLayoutView="100" workbookViewId="0">
      <selection activeCell="G79" sqref="G79"/>
    </sheetView>
  </sheetViews>
  <sheetFormatPr defaultColWidth="9.109375" defaultRowHeight="13.8" x14ac:dyDescent="0.3"/>
  <cols>
    <col min="1" max="1" width="2.88671875" style="6" customWidth="1"/>
    <col min="2" max="2" width="6.109375" style="29" customWidth="1"/>
    <col min="3" max="3" width="10.88671875" style="29" customWidth="1"/>
    <col min="4" max="4" width="15" style="29" customWidth="1"/>
    <col min="5" max="5" width="12.6640625" style="29" customWidth="1"/>
    <col min="6" max="6" width="57.88671875" style="6" customWidth="1"/>
    <col min="7" max="7" width="8.88671875" style="23" customWidth="1"/>
    <col min="8" max="8" width="11.5546875" style="29" hidden="1" customWidth="1"/>
    <col min="9" max="9" width="8" style="29" customWidth="1"/>
    <col min="10" max="10" width="13.109375" style="29" bestFit="1" customWidth="1"/>
    <col min="11" max="11" width="7.6640625" style="29" bestFit="1" customWidth="1"/>
    <col min="12" max="12" width="12.44140625" style="29" bestFit="1" customWidth="1"/>
    <col min="13" max="13" width="11.6640625" style="37" bestFit="1" customWidth="1"/>
    <col min="14" max="14" width="14.88671875" style="6" customWidth="1"/>
    <col min="15" max="15" width="14.109375" style="6" customWidth="1"/>
    <col min="16" max="16" width="14.6640625" style="37" customWidth="1"/>
    <col min="17" max="17" width="13.109375" style="6" bestFit="1" customWidth="1"/>
    <col min="18" max="20" width="9.109375" style="6"/>
    <col min="21" max="21" width="9.109375" style="70"/>
    <col min="22" max="16384" width="9.109375" style="6"/>
  </cols>
  <sheetData>
    <row r="2" spans="2:12" x14ac:dyDescent="0.3">
      <c r="B2" s="7"/>
      <c r="C2" s="7"/>
      <c r="D2" s="7"/>
      <c r="E2" s="7"/>
      <c r="F2" s="8"/>
      <c r="G2" s="24"/>
      <c r="H2" s="7"/>
      <c r="I2" s="7"/>
      <c r="J2" s="7"/>
      <c r="K2" s="7"/>
      <c r="L2" s="7"/>
    </row>
    <row r="3" spans="2:12" x14ac:dyDescent="0.3">
      <c r="B3" s="7"/>
      <c r="C3" s="7"/>
      <c r="D3" s="7"/>
      <c r="E3" s="7"/>
      <c r="F3" s="8"/>
      <c r="G3" s="24"/>
      <c r="H3" s="7"/>
      <c r="I3" s="7"/>
      <c r="J3" s="7"/>
      <c r="K3" s="7"/>
      <c r="L3" s="7"/>
    </row>
    <row r="4" spans="2:12" x14ac:dyDescent="0.3">
      <c r="B4" s="7"/>
      <c r="C4" s="7"/>
      <c r="D4" s="7"/>
      <c r="E4" s="7"/>
      <c r="F4" s="8"/>
      <c r="G4" s="24"/>
      <c r="H4" s="7"/>
      <c r="I4" s="7"/>
      <c r="J4" s="7"/>
      <c r="K4" s="7"/>
      <c r="L4" s="7"/>
    </row>
    <row r="7" spans="2:12" ht="14.25" customHeight="1" x14ac:dyDescent="0.3">
      <c r="F7" s="8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9"/>
    </row>
    <row r="12" spans="2:12" ht="14.25" customHeight="1" x14ac:dyDescent="0.3">
      <c r="F12" s="9"/>
    </row>
    <row r="13" spans="2:12" ht="14.25" customHeight="1" x14ac:dyDescent="0.3">
      <c r="F13" s="9"/>
    </row>
    <row r="14" spans="2:12" ht="14.25" customHeight="1" x14ac:dyDescent="0.3">
      <c r="F14" s="9"/>
    </row>
    <row r="15" spans="2:12" ht="15" customHeight="1" x14ac:dyDescent="0.3">
      <c r="F15" s="9"/>
    </row>
    <row r="46" spans="4:6" x14ac:dyDescent="0.3">
      <c r="D46" s="10" t="s">
        <v>15</v>
      </c>
      <c r="E46" s="149">
        <v>2408</v>
      </c>
      <c r="F46" s="149"/>
    </row>
    <row r="47" spans="4:6" x14ac:dyDescent="0.3">
      <c r="D47" s="11"/>
    </row>
    <row r="48" spans="4:6" x14ac:dyDescent="0.3">
      <c r="D48" s="12" t="s">
        <v>13</v>
      </c>
      <c r="E48" s="149" t="s">
        <v>12</v>
      </c>
      <c r="F48" s="149"/>
    </row>
    <row r="53" spans="2:21" ht="14.4" thickBot="1" x14ac:dyDescent="0.35"/>
    <row r="54" spans="2:21" ht="13.95" customHeight="1" x14ac:dyDescent="0.3">
      <c r="B54" s="166" t="s">
        <v>0</v>
      </c>
      <c r="C54" s="168" t="s">
        <v>11</v>
      </c>
      <c r="D54" s="161" t="s">
        <v>3</v>
      </c>
      <c r="E54" s="161" t="s">
        <v>1</v>
      </c>
      <c r="F54" s="161" t="s">
        <v>10</v>
      </c>
      <c r="G54" s="159" t="s">
        <v>2</v>
      </c>
      <c r="H54" s="161" t="s">
        <v>8</v>
      </c>
      <c r="I54" s="161" t="s">
        <v>14</v>
      </c>
      <c r="J54" s="161" t="s">
        <v>24</v>
      </c>
      <c r="K54" s="161"/>
      <c r="L54" s="161"/>
      <c r="M54" s="150" t="s">
        <v>28</v>
      </c>
      <c r="N54" s="150" t="s">
        <v>29</v>
      </c>
      <c r="O54" s="155" t="s">
        <v>26</v>
      </c>
      <c r="P54" s="157" t="s">
        <v>25</v>
      </c>
    </row>
    <row r="55" spans="2:21" ht="14.4" thickBot="1" x14ac:dyDescent="0.35">
      <c r="B55" s="167"/>
      <c r="C55" s="169"/>
      <c r="D55" s="162"/>
      <c r="E55" s="162"/>
      <c r="F55" s="162"/>
      <c r="G55" s="160"/>
      <c r="H55" s="162"/>
      <c r="I55" s="162"/>
      <c r="J55" s="85" t="s">
        <v>27</v>
      </c>
      <c r="K55" s="86" t="s">
        <v>31</v>
      </c>
      <c r="L55" s="87" t="s">
        <v>30</v>
      </c>
      <c r="M55" s="151"/>
      <c r="N55" s="151"/>
      <c r="O55" s="156"/>
      <c r="P55" s="158"/>
    </row>
    <row r="56" spans="2:21" x14ac:dyDescent="0.3">
      <c r="B56" s="45"/>
      <c r="C56" s="46"/>
      <c r="D56" s="47"/>
      <c r="E56" s="48">
        <v>10000</v>
      </c>
      <c r="F56" s="2" t="s">
        <v>6</v>
      </c>
      <c r="G56" s="49"/>
      <c r="H56" s="46"/>
      <c r="I56" s="46"/>
      <c r="J56" s="46"/>
      <c r="K56" s="46"/>
      <c r="L56" s="46"/>
      <c r="M56" s="50"/>
      <c r="N56" s="50"/>
      <c r="O56" s="50"/>
      <c r="P56" s="51"/>
    </row>
    <row r="57" spans="2:21" x14ac:dyDescent="0.3">
      <c r="B57" s="35" t="str">
        <f>IF(TRIM(G57)&lt;&gt;"",COUNTA($G$57:G57)&amp;"","")</f>
        <v>1</v>
      </c>
      <c r="C57" s="112"/>
      <c r="D57" s="112"/>
      <c r="E57" s="40"/>
      <c r="F57" s="13" t="s">
        <v>9</v>
      </c>
      <c r="G57" s="25">
        <v>1</v>
      </c>
      <c r="H57" s="36"/>
      <c r="I57" s="112" t="s">
        <v>4</v>
      </c>
      <c r="J57" s="41"/>
      <c r="K57" s="41"/>
      <c r="L57" s="42"/>
      <c r="M57" s="52"/>
      <c r="N57" s="41"/>
      <c r="O57" s="42"/>
      <c r="P57" s="163"/>
    </row>
    <row r="58" spans="2:21" x14ac:dyDescent="0.3">
      <c r="B58" s="35" t="str">
        <f>IF(TRIM(G58)&lt;&gt;"",COUNTA($G$57:G58)&amp;"","")</f>
        <v>2</v>
      </c>
      <c r="C58" s="112"/>
      <c r="D58" s="112"/>
      <c r="E58" s="40"/>
      <c r="F58" s="13" t="s">
        <v>19</v>
      </c>
      <c r="G58" s="25">
        <v>1</v>
      </c>
      <c r="H58" s="43"/>
      <c r="I58" s="112" t="s">
        <v>4</v>
      </c>
      <c r="J58" s="41"/>
      <c r="K58" s="41"/>
      <c r="L58" s="42"/>
      <c r="M58" s="52"/>
      <c r="N58" s="41"/>
      <c r="O58" s="42"/>
      <c r="P58" s="164"/>
    </row>
    <row r="59" spans="2:21" s="21" customFormat="1" x14ac:dyDescent="0.3">
      <c r="B59" s="35" t="str">
        <f>IF(TRIM(G59)&lt;&gt;"",COUNTA($G$57:G59)&amp;"","")</f>
        <v>3</v>
      </c>
      <c r="C59" s="112"/>
      <c r="D59" s="112"/>
      <c r="E59" s="40"/>
      <c r="F59" s="13" t="s">
        <v>5</v>
      </c>
      <c r="G59" s="25">
        <v>1</v>
      </c>
      <c r="H59" s="44"/>
      <c r="I59" s="112" t="s">
        <v>4</v>
      </c>
      <c r="J59" s="41"/>
      <c r="K59" s="41"/>
      <c r="L59" s="42"/>
      <c r="M59" s="52"/>
      <c r="N59" s="41"/>
      <c r="O59" s="42"/>
      <c r="P59" s="164"/>
      <c r="U59" s="70"/>
    </row>
    <row r="60" spans="2:21" x14ac:dyDescent="0.3">
      <c r="B60" s="35" t="str">
        <f>IF(TRIM(G60)&lt;&gt;"",COUNTA($G$57:G60)&amp;"","")</f>
        <v>4</v>
      </c>
      <c r="C60" s="112"/>
      <c r="D60" s="112"/>
      <c r="E60" s="40"/>
      <c r="F60" s="13" t="s">
        <v>20</v>
      </c>
      <c r="G60" s="25">
        <v>1</v>
      </c>
      <c r="H60" s="44"/>
      <c r="I60" s="112" t="s">
        <v>4</v>
      </c>
      <c r="J60" s="41"/>
      <c r="K60" s="41"/>
      <c r="L60" s="42"/>
      <c r="M60" s="52"/>
      <c r="N60" s="41"/>
      <c r="O60" s="42"/>
      <c r="P60" s="164"/>
    </row>
    <row r="61" spans="2:21" x14ac:dyDescent="0.3">
      <c r="B61" s="35" t="str">
        <f>IF(TRIM(G61)&lt;&gt;"",COUNTA($G$57:G61)&amp;"","")</f>
        <v>5</v>
      </c>
      <c r="C61" s="112"/>
      <c r="D61" s="112"/>
      <c r="E61" s="40"/>
      <c r="F61" s="13" t="s">
        <v>21</v>
      </c>
      <c r="G61" s="25">
        <v>1</v>
      </c>
      <c r="H61" s="44"/>
      <c r="I61" s="112" t="s">
        <v>4</v>
      </c>
      <c r="J61" s="41"/>
      <c r="K61" s="41"/>
      <c r="L61" s="42"/>
      <c r="M61" s="52"/>
      <c r="N61" s="41"/>
      <c r="O61" s="42"/>
      <c r="P61" s="164"/>
    </row>
    <row r="62" spans="2:21" x14ac:dyDescent="0.3">
      <c r="B62" s="35" t="str">
        <f>IF(TRIM(G62)&lt;&gt;"",COUNTA($G$57:G62)&amp;"","")</f>
        <v>6</v>
      </c>
      <c r="C62" s="112"/>
      <c r="D62" s="112"/>
      <c r="E62" s="40"/>
      <c r="F62" s="13" t="s">
        <v>22</v>
      </c>
      <c r="G62" s="25">
        <v>1</v>
      </c>
      <c r="H62" s="44"/>
      <c r="I62" s="112" t="s">
        <v>4</v>
      </c>
      <c r="J62" s="41"/>
      <c r="K62" s="41"/>
      <c r="L62" s="42"/>
      <c r="M62" s="52"/>
      <c r="N62" s="41"/>
      <c r="O62" s="42"/>
      <c r="P62" s="164"/>
    </row>
    <row r="63" spans="2:21" x14ac:dyDescent="0.3">
      <c r="B63" s="35" t="str">
        <f>IF(TRIM(G63)&lt;&gt;"",COUNTA($G$57:G63)&amp;"","")</f>
        <v>7</v>
      </c>
      <c r="C63" s="112"/>
      <c r="D63" s="112"/>
      <c r="E63" s="40"/>
      <c r="F63" s="13" t="s">
        <v>23</v>
      </c>
      <c r="G63" s="25">
        <v>1</v>
      </c>
      <c r="H63" s="44"/>
      <c r="I63" s="112" t="s">
        <v>4</v>
      </c>
      <c r="J63" s="41"/>
      <c r="K63" s="41"/>
      <c r="L63" s="42"/>
      <c r="M63" s="52"/>
      <c r="N63" s="41"/>
      <c r="O63" s="42"/>
      <c r="P63" s="164"/>
    </row>
    <row r="64" spans="2:21" x14ac:dyDescent="0.3">
      <c r="B64" s="35" t="str">
        <f>IF(TRIM(G64)&lt;&gt;"",COUNTA($G$57:G64)&amp;"","")</f>
        <v>8</v>
      </c>
      <c r="C64" s="112"/>
      <c r="D64" s="112"/>
      <c r="E64" s="40"/>
      <c r="F64" s="13" t="s">
        <v>16</v>
      </c>
      <c r="G64" s="25">
        <v>1</v>
      </c>
      <c r="H64" s="44"/>
      <c r="I64" s="112" t="s">
        <v>4</v>
      </c>
      <c r="J64" s="41"/>
      <c r="K64" s="41"/>
      <c r="L64" s="42"/>
      <c r="M64" s="52"/>
      <c r="N64" s="41"/>
      <c r="O64" s="42"/>
      <c r="P64" s="165"/>
    </row>
    <row r="65" spans="2:16" ht="14.4" thickBot="1" x14ac:dyDescent="0.35">
      <c r="B65" s="31" t="str">
        <f>IF(TRIM(G65)&lt;&gt;"",COUNTA($G$57:G65)&amp;"","")</f>
        <v/>
      </c>
      <c r="C65" s="32"/>
      <c r="D65" s="32"/>
      <c r="E65" s="2"/>
      <c r="F65" s="15" t="s">
        <v>7</v>
      </c>
      <c r="G65" s="26"/>
      <c r="H65" s="16"/>
      <c r="I65" s="16"/>
      <c r="J65" s="17"/>
      <c r="K65" s="17"/>
      <c r="L65" s="17"/>
      <c r="M65" s="53"/>
      <c r="N65" s="17"/>
      <c r="O65" s="17"/>
      <c r="P65" s="39">
        <f>P57</f>
        <v>0</v>
      </c>
    </row>
    <row r="66" spans="2:16" x14ac:dyDescent="0.3">
      <c r="B66" s="31" t="str">
        <f>IF(TRIM(G66)&lt;&gt;"",COUNTA($G$57:G66)&amp;"","")</f>
        <v/>
      </c>
      <c r="C66" s="32"/>
      <c r="D66" s="32"/>
      <c r="E66" s="2"/>
      <c r="F66" s="2"/>
      <c r="G66" s="27"/>
      <c r="H66" s="18"/>
      <c r="I66" s="18"/>
      <c r="J66" s="19"/>
      <c r="K66" s="19"/>
      <c r="L66" s="19"/>
      <c r="M66" s="54"/>
      <c r="N66" s="19"/>
      <c r="O66" s="19"/>
      <c r="P66" s="78"/>
    </row>
    <row r="67" spans="2:16" x14ac:dyDescent="0.3">
      <c r="B67" s="31" t="str">
        <f>IF(TRIM(G67)&lt;&gt;"",COUNTA($G$57:G67)&amp;"","")</f>
        <v/>
      </c>
      <c r="C67" s="32"/>
      <c r="D67" s="32"/>
      <c r="E67" s="2"/>
      <c r="F67" s="2"/>
      <c r="G67" s="28"/>
      <c r="H67" s="2"/>
      <c r="I67" s="2"/>
      <c r="J67" s="20"/>
      <c r="K67" s="20"/>
      <c r="L67" s="20"/>
      <c r="M67" s="55"/>
      <c r="N67" s="20"/>
      <c r="O67" s="20"/>
      <c r="P67" s="79"/>
    </row>
    <row r="68" spans="2:16" s="70" customFormat="1" x14ac:dyDescent="0.3">
      <c r="B68" s="72" t="str">
        <f>IF(TRIM(G68)&lt;&gt;"",COUNTA($G$57:G68)&amp;"","")</f>
        <v/>
      </c>
      <c r="C68" s="73"/>
      <c r="D68" s="73"/>
      <c r="E68" s="88">
        <v>20000</v>
      </c>
      <c r="F68" s="2" t="s">
        <v>34</v>
      </c>
      <c r="G68" s="74"/>
      <c r="H68" s="73"/>
      <c r="I68" s="73"/>
      <c r="J68" s="73"/>
      <c r="K68" s="73"/>
      <c r="L68" s="73"/>
      <c r="M68" s="75"/>
      <c r="N68" s="73"/>
      <c r="O68" s="73"/>
      <c r="P68" s="76"/>
    </row>
    <row r="69" spans="2:16" s="70" customFormat="1" ht="16.5" customHeight="1" x14ac:dyDescent="0.3">
      <c r="B69" s="72" t="str">
        <f>IF(TRIM(G69)&lt;&gt;"",COUNTA($G$57:G69)&amp;"","")</f>
        <v/>
      </c>
      <c r="C69" s="73"/>
      <c r="D69" s="73"/>
      <c r="E69" s="88">
        <v>20700</v>
      </c>
      <c r="F69" s="82" t="s">
        <v>58</v>
      </c>
      <c r="G69" s="74"/>
      <c r="H69" s="73"/>
      <c r="I69" s="73"/>
      <c r="J69" s="73"/>
      <c r="K69" s="73"/>
      <c r="L69" s="73"/>
      <c r="M69" s="75"/>
      <c r="N69" s="73"/>
      <c r="O69" s="73"/>
      <c r="P69" s="76"/>
    </row>
    <row r="70" spans="2:16" s="70" customFormat="1" ht="16.5" customHeight="1" x14ac:dyDescent="0.3">
      <c r="B70" s="35" t="str">
        <f>IF(TRIM(G70)&lt;&gt;"",COUNTA($G$57:G70)&amp;"","")</f>
        <v>9</v>
      </c>
      <c r="C70" s="144" t="s">
        <v>124</v>
      </c>
      <c r="D70" s="144"/>
      <c r="E70" s="144"/>
      <c r="F70" s="109" t="s">
        <v>72</v>
      </c>
      <c r="G70" s="107">
        <v>60</v>
      </c>
      <c r="H70" s="110">
        <f>(2.84*10)+(8.99*3)</f>
        <v>55.37</v>
      </c>
      <c r="I70" s="110" t="s">
        <v>33</v>
      </c>
      <c r="J70" s="127"/>
      <c r="K70" s="128"/>
      <c r="L70" s="128"/>
      <c r="M70" s="129"/>
      <c r="N70" s="128"/>
      <c r="O70" s="128"/>
      <c r="P70" s="38">
        <f t="shared" ref="P70" si="0">O70*G70</f>
        <v>0</v>
      </c>
    </row>
    <row r="71" spans="2:16" s="70" customFormat="1" ht="16.5" customHeight="1" x14ac:dyDescent="0.3">
      <c r="B71" s="35" t="str">
        <f>IF(TRIM(G71)&lt;&gt;"",COUNTA($G$57:G71)&amp;"","")</f>
        <v>10</v>
      </c>
      <c r="C71" s="146"/>
      <c r="D71" s="146"/>
      <c r="E71" s="146"/>
      <c r="F71" s="109" t="s">
        <v>83</v>
      </c>
      <c r="G71" s="84">
        <v>720</v>
      </c>
      <c r="H71" s="3">
        <f>2*(35.82*10)</f>
        <v>716.4</v>
      </c>
      <c r="I71" s="3" t="s">
        <v>33</v>
      </c>
      <c r="J71" s="127"/>
      <c r="K71" s="128"/>
      <c r="L71" s="128"/>
      <c r="M71" s="129"/>
      <c r="N71" s="128"/>
      <c r="O71" s="128"/>
      <c r="P71" s="38">
        <f t="shared" ref="P71:P83" si="1">O71*G71</f>
        <v>0</v>
      </c>
    </row>
    <row r="72" spans="2:16" s="70" customFormat="1" ht="16.5" customHeight="1" x14ac:dyDescent="0.3">
      <c r="B72" s="35" t="str">
        <f>IF(TRIM(G72)&lt;&gt;"",COUNTA($G$57:G72)&amp;"","")</f>
        <v>11</v>
      </c>
      <c r="C72" s="146"/>
      <c r="D72" s="146"/>
      <c r="E72" s="146"/>
      <c r="F72" s="109" t="s">
        <v>84</v>
      </c>
      <c r="G72" s="84">
        <v>1015</v>
      </c>
      <c r="H72" s="3">
        <v>1011.61</v>
      </c>
      <c r="I72" s="3" t="s">
        <v>33</v>
      </c>
      <c r="J72" s="127"/>
      <c r="K72" s="128"/>
      <c r="L72" s="128"/>
      <c r="M72" s="129"/>
      <c r="N72" s="128"/>
      <c r="O72" s="128"/>
      <c r="P72" s="38">
        <f t="shared" si="1"/>
        <v>0</v>
      </c>
    </row>
    <row r="73" spans="2:16" s="70" customFormat="1" ht="16.5" customHeight="1" x14ac:dyDescent="0.3">
      <c r="B73" s="35" t="str">
        <f>IF(TRIM(G73)&lt;&gt;"",COUNTA($G$57:G73)&amp;"","")</f>
        <v>12</v>
      </c>
      <c r="C73" s="146"/>
      <c r="D73" s="146"/>
      <c r="E73" s="146"/>
      <c r="F73" s="109" t="s">
        <v>91</v>
      </c>
      <c r="G73" s="84">
        <v>60</v>
      </c>
      <c r="H73" s="3">
        <f>(19.28*3)</f>
        <v>57.84</v>
      </c>
      <c r="I73" s="3" t="s">
        <v>33</v>
      </c>
      <c r="J73" s="127"/>
      <c r="K73" s="128"/>
      <c r="L73" s="128"/>
      <c r="M73" s="129"/>
      <c r="N73" s="128"/>
      <c r="O73" s="128"/>
      <c r="P73" s="38">
        <f t="shared" si="1"/>
        <v>0</v>
      </c>
    </row>
    <row r="74" spans="2:16" s="70" customFormat="1" ht="16.5" customHeight="1" x14ac:dyDescent="0.3">
      <c r="B74" s="35" t="str">
        <f>IF(TRIM(G74)&lt;&gt;"",COUNTA($G$57:G74)&amp;"","")</f>
        <v>13</v>
      </c>
      <c r="C74" s="146"/>
      <c r="D74" s="146"/>
      <c r="E74" s="146"/>
      <c r="F74" s="109" t="s">
        <v>92</v>
      </c>
      <c r="G74" s="84">
        <v>135</v>
      </c>
      <c r="H74" s="3">
        <f>(19.32*7)</f>
        <v>135.24</v>
      </c>
      <c r="I74" s="3" t="s">
        <v>33</v>
      </c>
      <c r="J74" s="127"/>
      <c r="K74" s="128"/>
      <c r="L74" s="128"/>
      <c r="M74" s="129"/>
      <c r="N74" s="128"/>
      <c r="O74" s="128"/>
      <c r="P74" s="38">
        <f t="shared" si="1"/>
        <v>0</v>
      </c>
    </row>
    <row r="75" spans="2:16" s="70" customFormat="1" ht="16.5" customHeight="1" x14ac:dyDescent="0.3">
      <c r="B75" s="35" t="str">
        <f>IF(TRIM(G75)&lt;&gt;"",COUNTA($G$57:G75)&amp;"","")</f>
        <v>14</v>
      </c>
      <c r="C75" s="146"/>
      <c r="D75" s="146"/>
      <c r="E75" s="146"/>
      <c r="F75" s="109" t="s">
        <v>70</v>
      </c>
      <c r="G75" s="107">
        <v>2075</v>
      </c>
      <c r="H75" s="110">
        <v>2071.1</v>
      </c>
      <c r="I75" s="110" t="s">
        <v>33</v>
      </c>
      <c r="J75" s="127"/>
      <c r="K75" s="128"/>
      <c r="L75" s="128"/>
      <c r="M75" s="129"/>
      <c r="N75" s="128"/>
      <c r="O75" s="128"/>
      <c r="P75" s="38">
        <f t="shared" si="1"/>
        <v>0</v>
      </c>
    </row>
    <row r="76" spans="2:16" s="70" customFormat="1" ht="16.5" customHeight="1" x14ac:dyDescent="0.3">
      <c r="B76" s="35" t="str">
        <f>IF(TRIM(G76)&lt;&gt;"",COUNTA($G$57:G76)&amp;"","")</f>
        <v>15</v>
      </c>
      <c r="C76" s="146"/>
      <c r="D76" s="146"/>
      <c r="E76" s="146"/>
      <c r="F76" s="109" t="s">
        <v>71</v>
      </c>
      <c r="G76" s="107">
        <v>150</v>
      </c>
      <c r="H76" s="110">
        <v>149.30000000000001</v>
      </c>
      <c r="I76" s="110" t="s">
        <v>32</v>
      </c>
      <c r="J76" s="127"/>
      <c r="K76" s="128"/>
      <c r="L76" s="128"/>
      <c r="M76" s="129"/>
      <c r="N76" s="128"/>
      <c r="O76" s="128"/>
      <c r="P76" s="38">
        <f t="shared" si="1"/>
        <v>0</v>
      </c>
    </row>
    <row r="77" spans="2:16" s="70" customFormat="1" ht="16.5" customHeight="1" x14ac:dyDescent="0.3">
      <c r="B77" s="35" t="str">
        <f>IF(TRIM(G77)&lt;&gt;"",COUNTA($G$57:G77)&amp;"","")</f>
        <v>16</v>
      </c>
      <c r="C77" s="146"/>
      <c r="D77" s="146"/>
      <c r="E77" s="146"/>
      <c r="F77" s="109" t="s">
        <v>93</v>
      </c>
      <c r="G77" s="107">
        <v>15</v>
      </c>
      <c r="H77" s="110">
        <v>14.33</v>
      </c>
      <c r="I77" s="110" t="s">
        <v>32</v>
      </c>
      <c r="J77" s="127"/>
      <c r="K77" s="128"/>
      <c r="L77" s="128"/>
      <c r="M77" s="129"/>
      <c r="N77" s="128"/>
      <c r="O77" s="128"/>
      <c r="P77" s="38">
        <f t="shared" si="1"/>
        <v>0</v>
      </c>
    </row>
    <row r="78" spans="2:16" s="70" customFormat="1" x14ac:dyDescent="0.3">
      <c r="B78" s="35" t="str">
        <f>IF(TRIM(G78)&lt;&gt;"",COUNTA($G$57:G78)&amp;"","")</f>
        <v>17</v>
      </c>
      <c r="C78" s="146"/>
      <c r="D78" s="146"/>
      <c r="E78" s="146"/>
      <c r="F78" s="69" t="s">
        <v>113</v>
      </c>
      <c r="G78" s="110">
        <v>1</v>
      </c>
      <c r="H78" s="110">
        <v>1</v>
      </c>
      <c r="I78" s="110" t="s">
        <v>35</v>
      </c>
      <c r="J78" s="127"/>
      <c r="K78" s="128"/>
      <c r="L78" s="128"/>
      <c r="M78" s="129"/>
      <c r="N78" s="128"/>
      <c r="O78" s="128"/>
      <c r="P78" s="38">
        <f t="shared" si="1"/>
        <v>0</v>
      </c>
    </row>
    <row r="79" spans="2:16" s="70" customFormat="1" x14ac:dyDescent="0.3">
      <c r="B79" s="35" t="str">
        <f>IF(TRIM(G79)&lt;&gt;"",COUNTA($G$57:G79)&amp;"","")</f>
        <v>18</v>
      </c>
      <c r="C79" s="146"/>
      <c r="D79" s="146"/>
      <c r="E79" s="146"/>
      <c r="F79" s="69" t="s">
        <v>114</v>
      </c>
      <c r="G79" s="110">
        <v>1</v>
      </c>
      <c r="H79" s="110">
        <v>1</v>
      </c>
      <c r="I79" s="110" t="s">
        <v>35</v>
      </c>
      <c r="J79" s="127"/>
      <c r="K79" s="128"/>
      <c r="L79" s="128"/>
      <c r="M79" s="129"/>
      <c r="N79" s="128"/>
      <c r="O79" s="128"/>
      <c r="P79" s="38">
        <f t="shared" si="1"/>
        <v>0</v>
      </c>
    </row>
    <row r="80" spans="2:16" s="70" customFormat="1" x14ac:dyDescent="0.3">
      <c r="B80" s="71" t="str">
        <f>IF(TRIM(G80)&lt;&gt;"",COUNTA($G$57:G80)&amp;"","")</f>
        <v>19</v>
      </c>
      <c r="C80" s="146"/>
      <c r="D80" s="146"/>
      <c r="E80" s="146"/>
      <c r="F80" s="69" t="s">
        <v>116</v>
      </c>
      <c r="G80" s="110">
        <v>1</v>
      </c>
      <c r="H80" s="110">
        <v>1</v>
      </c>
      <c r="I80" s="110" t="s">
        <v>35</v>
      </c>
      <c r="J80" s="127"/>
      <c r="K80" s="128"/>
      <c r="L80" s="128"/>
      <c r="M80" s="129"/>
      <c r="N80" s="128"/>
      <c r="O80" s="128"/>
      <c r="P80" s="38">
        <f t="shared" si="1"/>
        <v>0</v>
      </c>
    </row>
    <row r="81" spans="2:21" s="70" customFormat="1" x14ac:dyDescent="0.3">
      <c r="B81" s="71" t="str">
        <f>IF(TRIM(G81)&lt;&gt;"",COUNTA($G$57:G81)&amp;"","")</f>
        <v>20</v>
      </c>
      <c r="C81" s="146"/>
      <c r="D81" s="146"/>
      <c r="E81" s="146"/>
      <c r="F81" s="69" t="s">
        <v>117</v>
      </c>
      <c r="G81" s="110">
        <v>1</v>
      </c>
      <c r="H81" s="110">
        <v>1</v>
      </c>
      <c r="I81" s="110" t="s">
        <v>35</v>
      </c>
      <c r="J81" s="127"/>
      <c r="K81" s="128"/>
      <c r="L81" s="128"/>
      <c r="M81" s="129"/>
      <c r="N81" s="128"/>
      <c r="O81" s="128"/>
      <c r="P81" s="38">
        <f t="shared" si="1"/>
        <v>0</v>
      </c>
    </row>
    <row r="82" spans="2:21" s="70" customFormat="1" x14ac:dyDescent="0.3">
      <c r="B82" s="35" t="str">
        <f>IF(TRIM(G82)&lt;&gt;"",COUNTA($G$57:G82)&amp;"","")</f>
        <v>21</v>
      </c>
      <c r="C82" s="146"/>
      <c r="D82" s="146"/>
      <c r="E82" s="146"/>
      <c r="F82" s="69" t="s">
        <v>120</v>
      </c>
      <c r="G82" s="110">
        <v>1</v>
      </c>
      <c r="H82" s="110">
        <v>1</v>
      </c>
      <c r="I82" s="110" t="s">
        <v>35</v>
      </c>
      <c r="J82" s="127"/>
      <c r="K82" s="128"/>
      <c r="L82" s="128"/>
      <c r="M82" s="129"/>
      <c r="N82" s="128"/>
      <c r="O82" s="128"/>
      <c r="P82" s="38">
        <f t="shared" si="1"/>
        <v>0</v>
      </c>
    </row>
    <row r="83" spans="2:21" s="70" customFormat="1" x14ac:dyDescent="0.3">
      <c r="B83" s="35" t="str">
        <f>IF(TRIM(G83)&lt;&gt;"",COUNTA($G$57:G83)&amp;"","")</f>
        <v>22</v>
      </c>
      <c r="C83" s="146"/>
      <c r="D83" s="146"/>
      <c r="E83" s="146"/>
      <c r="F83" s="69" t="s">
        <v>121</v>
      </c>
      <c r="G83" s="110">
        <v>1</v>
      </c>
      <c r="H83" s="110">
        <v>1</v>
      </c>
      <c r="I83" s="110" t="s">
        <v>35</v>
      </c>
      <c r="J83" s="127"/>
      <c r="K83" s="128"/>
      <c r="L83" s="128"/>
      <c r="M83" s="129"/>
      <c r="N83" s="128"/>
      <c r="O83" s="128"/>
      <c r="P83" s="38">
        <f t="shared" si="1"/>
        <v>0</v>
      </c>
    </row>
    <row r="84" spans="2:21" s="70" customFormat="1" x14ac:dyDescent="0.3">
      <c r="B84" s="35" t="str">
        <f>IF(TRIM(G84)&lt;&gt;"",COUNTA($G$57:G84)&amp;"","")</f>
        <v>23</v>
      </c>
      <c r="C84" s="113"/>
      <c r="D84" s="113"/>
      <c r="E84" s="113"/>
      <c r="F84" s="69" t="s">
        <v>146</v>
      </c>
      <c r="G84" s="111">
        <v>1</v>
      </c>
      <c r="H84" s="111"/>
      <c r="I84" s="111" t="s">
        <v>4</v>
      </c>
      <c r="J84" s="135"/>
      <c r="K84" s="137"/>
      <c r="L84" s="137"/>
      <c r="M84" s="138"/>
      <c r="N84" s="137"/>
      <c r="O84" s="128"/>
      <c r="P84" s="38">
        <f t="shared" ref="P84" si="2">O84*G84</f>
        <v>0</v>
      </c>
    </row>
    <row r="85" spans="2:21" s="70" customFormat="1" ht="16.5" customHeight="1" thickBot="1" x14ac:dyDescent="0.35">
      <c r="B85" s="35" t="str">
        <f>IF(TRIM(G85)&lt;&gt;"",COUNTA($G$57:G85)&amp;"","")</f>
        <v/>
      </c>
      <c r="C85" s="110"/>
      <c r="D85" s="110"/>
      <c r="E85" s="110"/>
      <c r="F85" s="15" t="s">
        <v>7</v>
      </c>
      <c r="G85" s="26"/>
      <c r="H85" s="16"/>
      <c r="I85" s="16"/>
      <c r="J85" s="17"/>
      <c r="K85" s="17"/>
      <c r="L85" s="17"/>
      <c r="M85" s="57"/>
      <c r="N85" s="17"/>
      <c r="O85" s="17"/>
      <c r="P85" s="39">
        <f>SUM(P70:P84)</f>
        <v>0</v>
      </c>
    </row>
    <row r="86" spans="2:21" s="70" customFormat="1" ht="16.5" customHeight="1" x14ac:dyDescent="0.3">
      <c r="B86" s="35" t="str">
        <f>IF(TRIM(G86)&lt;&gt;"",COUNTA($G$57:G86)&amp;"","")</f>
        <v/>
      </c>
      <c r="C86" s="110"/>
      <c r="D86" s="110"/>
      <c r="E86" s="110"/>
      <c r="G86" s="84"/>
      <c r="H86" s="3"/>
      <c r="I86" s="3"/>
      <c r="J86" s="5"/>
      <c r="K86" s="5"/>
      <c r="L86" s="5"/>
      <c r="M86" s="56"/>
      <c r="N86" s="5"/>
      <c r="O86" s="5"/>
      <c r="P86" s="38"/>
    </row>
    <row r="87" spans="2:21" s="21" customFormat="1" ht="16.5" customHeight="1" x14ac:dyDescent="0.3">
      <c r="B87" s="35" t="str">
        <f>IF(TRIM(G87)&lt;&gt;"",COUNTA($G$57:G87)&amp;"","")</f>
        <v/>
      </c>
      <c r="C87" s="110"/>
      <c r="D87" s="110"/>
      <c r="E87" s="110"/>
      <c r="F87" s="69"/>
      <c r="G87" s="84"/>
      <c r="H87" s="3"/>
      <c r="I87" s="3"/>
      <c r="J87" s="5"/>
      <c r="K87" s="5"/>
      <c r="L87" s="5"/>
      <c r="M87" s="56"/>
      <c r="N87" s="5"/>
      <c r="O87" s="5"/>
      <c r="P87" s="38"/>
      <c r="U87" s="70"/>
    </row>
    <row r="88" spans="2:21" s="70" customFormat="1" x14ac:dyDescent="0.3">
      <c r="B88" s="72" t="str">
        <f>IF(TRIM(G88)&lt;&gt;"",COUNTA($G$57:G88)&amp;"","")</f>
        <v/>
      </c>
      <c r="C88" s="73"/>
      <c r="D88" s="73"/>
      <c r="E88" s="88">
        <v>60000</v>
      </c>
      <c r="F88" s="2" t="s">
        <v>36</v>
      </c>
      <c r="G88" s="74"/>
      <c r="H88" s="73"/>
      <c r="I88" s="73"/>
      <c r="J88" s="73"/>
      <c r="K88" s="73"/>
      <c r="L88" s="73"/>
      <c r="M88" s="75"/>
      <c r="N88" s="73"/>
      <c r="O88" s="73"/>
      <c r="P88" s="76"/>
    </row>
    <row r="89" spans="2:21" s="70" customFormat="1" x14ac:dyDescent="0.3">
      <c r="B89" s="72" t="str">
        <f>IF(TRIM(G89)&lt;&gt;"",COUNTA($G$57:G89)&amp;"","")</f>
        <v/>
      </c>
      <c r="C89" s="73"/>
      <c r="D89" s="123"/>
      <c r="E89" s="88">
        <v>61000</v>
      </c>
      <c r="F89" s="82" t="s">
        <v>37</v>
      </c>
      <c r="G89" s="74"/>
      <c r="H89" s="73"/>
      <c r="I89" s="73"/>
      <c r="J89" s="73"/>
      <c r="K89" s="73"/>
      <c r="L89" s="73"/>
      <c r="M89" s="75"/>
      <c r="N89" s="73"/>
      <c r="O89" s="73"/>
      <c r="P89" s="76"/>
    </row>
    <row r="90" spans="2:21" s="21" customFormat="1" x14ac:dyDescent="0.3">
      <c r="B90" s="106" t="str">
        <f>IF(TRIM(G90)&lt;&gt;"",COUNTA($G$57:G90)&amp;"","")</f>
        <v>24</v>
      </c>
      <c r="C90" s="144" t="s">
        <v>124</v>
      </c>
      <c r="D90" s="144"/>
      <c r="E90" s="144"/>
      <c r="F90" s="69" t="s">
        <v>82</v>
      </c>
      <c r="G90" s="107">
        <v>240</v>
      </c>
      <c r="H90" s="110">
        <f>(23.8*10)</f>
        <v>238</v>
      </c>
      <c r="I90" s="110" t="s">
        <v>33</v>
      </c>
      <c r="J90" s="127"/>
      <c r="K90" s="128"/>
      <c r="L90" s="128"/>
      <c r="M90" s="129"/>
      <c r="N90" s="128"/>
      <c r="O90" s="128"/>
      <c r="P90" s="38">
        <f t="shared" ref="P90" si="3">O90*G90</f>
        <v>0</v>
      </c>
      <c r="Q90" s="70"/>
      <c r="R90" s="70"/>
      <c r="S90" s="70"/>
      <c r="U90" s="70"/>
    </row>
    <row r="91" spans="2:21" s="21" customFormat="1" x14ac:dyDescent="0.3">
      <c r="B91" s="106" t="str">
        <f>IF(TRIM(G91)&lt;&gt;"",COUNTA($G$57:G91)&amp;"","")</f>
        <v>25</v>
      </c>
      <c r="C91" s="145"/>
      <c r="D91" s="145"/>
      <c r="E91" s="145"/>
      <c r="F91" s="69" t="s">
        <v>67</v>
      </c>
      <c r="G91" s="107">
        <v>310</v>
      </c>
      <c r="H91" s="110">
        <v>309.5</v>
      </c>
      <c r="I91" s="110" t="s">
        <v>33</v>
      </c>
      <c r="J91" s="127"/>
      <c r="K91" s="128"/>
      <c r="L91" s="128"/>
      <c r="M91" s="129"/>
      <c r="N91" s="128"/>
      <c r="O91" s="128"/>
      <c r="P91" s="38">
        <f t="shared" ref="P91" si="4">O91*G91</f>
        <v>0</v>
      </c>
      <c r="Q91" s="70"/>
      <c r="R91" s="70"/>
      <c r="S91" s="70"/>
      <c r="U91" s="70"/>
    </row>
    <row r="92" spans="2:21" s="21" customFormat="1" x14ac:dyDescent="0.3">
      <c r="B92" s="72" t="str">
        <f>IF(TRIM(G92)&lt;&gt;"",COUNTA($G$57:G92)&amp;"","")</f>
        <v/>
      </c>
      <c r="C92" s="73"/>
      <c r="D92" s="123"/>
      <c r="E92" s="88">
        <v>61053</v>
      </c>
      <c r="F92" s="82" t="s">
        <v>47</v>
      </c>
      <c r="G92" s="74"/>
      <c r="H92" s="73"/>
      <c r="I92" s="73"/>
      <c r="J92" s="73"/>
      <c r="K92" s="73"/>
      <c r="L92" s="73"/>
      <c r="M92" s="75"/>
      <c r="N92" s="73"/>
      <c r="O92" s="73"/>
      <c r="P92" s="76"/>
      <c r="Q92" s="70"/>
      <c r="U92" s="70"/>
    </row>
    <row r="93" spans="2:21" s="70" customFormat="1" x14ac:dyDescent="0.3">
      <c r="B93" s="71" t="str">
        <f>IF(TRIM(G93)&lt;&gt;"",COUNTA($G$57:G93)&amp;"","")</f>
        <v>26</v>
      </c>
      <c r="C93" s="144" t="s">
        <v>124</v>
      </c>
      <c r="D93" s="144"/>
      <c r="E93" s="144"/>
      <c r="F93" s="69" t="s">
        <v>59</v>
      </c>
      <c r="G93" s="107">
        <v>25</v>
      </c>
      <c r="H93" s="110">
        <v>24.43</v>
      </c>
      <c r="I93" s="110" t="s">
        <v>32</v>
      </c>
      <c r="J93" s="127"/>
      <c r="K93" s="128"/>
      <c r="L93" s="128"/>
      <c r="M93" s="129"/>
      <c r="N93" s="128"/>
      <c r="O93" s="128"/>
      <c r="P93" s="38">
        <f t="shared" ref="P93:P100" si="5">O93*G93</f>
        <v>0</v>
      </c>
    </row>
    <row r="94" spans="2:21" s="70" customFormat="1" x14ac:dyDescent="0.3">
      <c r="B94" s="71" t="str">
        <f>IF(TRIM(G94)&lt;&gt;"",COUNTA($G$57:G94)&amp;"","")</f>
        <v>27</v>
      </c>
      <c r="C94" s="146"/>
      <c r="D94" s="146"/>
      <c r="E94" s="146"/>
      <c r="F94" s="69" t="s">
        <v>60</v>
      </c>
      <c r="G94" s="107">
        <v>40</v>
      </c>
      <c r="H94" s="110">
        <v>39.01</v>
      </c>
      <c r="I94" s="110" t="s">
        <v>32</v>
      </c>
      <c r="J94" s="127"/>
      <c r="K94" s="128"/>
      <c r="L94" s="128"/>
      <c r="M94" s="129"/>
      <c r="N94" s="128"/>
      <c r="O94" s="128"/>
      <c r="P94" s="38">
        <f t="shared" si="5"/>
        <v>0</v>
      </c>
    </row>
    <row r="95" spans="2:21" s="70" customFormat="1" x14ac:dyDescent="0.3">
      <c r="B95" s="71" t="str">
        <f>IF(TRIM(G95)&lt;&gt;"",COUNTA($G$57:G95)&amp;"","")</f>
        <v>28</v>
      </c>
      <c r="C95" s="146"/>
      <c r="D95" s="146"/>
      <c r="E95" s="146"/>
      <c r="F95" s="69" t="s">
        <v>61</v>
      </c>
      <c r="G95" s="107">
        <v>25</v>
      </c>
      <c r="H95" s="110">
        <v>24.43</v>
      </c>
      <c r="I95" s="110" t="s">
        <v>32</v>
      </c>
      <c r="J95" s="127"/>
      <c r="K95" s="128"/>
      <c r="L95" s="128"/>
      <c r="M95" s="129"/>
      <c r="N95" s="128"/>
      <c r="O95" s="128"/>
      <c r="P95" s="38">
        <f t="shared" si="5"/>
        <v>0</v>
      </c>
    </row>
    <row r="96" spans="2:21" s="70" customFormat="1" x14ac:dyDescent="0.3">
      <c r="B96" s="71" t="str">
        <f>IF(TRIM(G96)&lt;&gt;"",COUNTA($G$57:G96)&amp;"","")</f>
        <v>29</v>
      </c>
      <c r="C96" s="146"/>
      <c r="D96" s="146"/>
      <c r="E96" s="146"/>
      <c r="F96" s="69" t="s">
        <v>62</v>
      </c>
      <c r="G96" s="107">
        <v>10</v>
      </c>
      <c r="H96" s="110">
        <v>9</v>
      </c>
      <c r="I96" s="110" t="s">
        <v>32</v>
      </c>
      <c r="J96" s="130"/>
      <c r="K96" s="128"/>
      <c r="L96" s="131"/>
      <c r="M96" s="129"/>
      <c r="N96" s="128"/>
      <c r="O96" s="128"/>
      <c r="P96" s="38">
        <f t="shared" si="5"/>
        <v>0</v>
      </c>
    </row>
    <row r="97" spans="2:16" s="70" customFormat="1" x14ac:dyDescent="0.3">
      <c r="B97" s="71" t="str">
        <f>IF(TRIM(G97)&lt;&gt;"",COUNTA($G$57:G97)&amp;"","")</f>
        <v>30</v>
      </c>
      <c r="C97" s="146"/>
      <c r="D97" s="146"/>
      <c r="E97" s="146"/>
      <c r="F97" s="69" t="s">
        <v>63</v>
      </c>
      <c r="G97" s="107">
        <v>165</v>
      </c>
      <c r="H97" s="110">
        <v>164.71</v>
      </c>
      <c r="I97" s="110" t="s">
        <v>32</v>
      </c>
      <c r="J97" s="127"/>
      <c r="K97" s="128"/>
      <c r="L97" s="128"/>
      <c r="M97" s="129"/>
      <c r="N97" s="128"/>
      <c r="O97" s="128"/>
      <c r="P97" s="38">
        <f t="shared" si="5"/>
        <v>0</v>
      </c>
    </row>
    <row r="98" spans="2:16" s="70" customFormat="1" x14ac:dyDescent="0.3">
      <c r="B98" s="71" t="str">
        <f>IF(TRIM(G98)&lt;&gt;"",COUNTA($G$57:G98)&amp;"","")</f>
        <v>31</v>
      </c>
      <c r="C98" s="146"/>
      <c r="D98" s="146"/>
      <c r="E98" s="146"/>
      <c r="F98" s="69" t="s">
        <v>64</v>
      </c>
      <c r="G98" s="110">
        <v>92</v>
      </c>
      <c r="H98" s="110">
        <v>92</v>
      </c>
      <c r="I98" s="110" t="s">
        <v>35</v>
      </c>
      <c r="J98" s="127"/>
      <c r="K98" s="128"/>
      <c r="L98" s="128"/>
      <c r="M98" s="129"/>
      <c r="N98" s="128"/>
      <c r="O98" s="128"/>
      <c r="P98" s="38">
        <f t="shared" si="5"/>
        <v>0</v>
      </c>
    </row>
    <row r="99" spans="2:16" s="70" customFormat="1" x14ac:dyDescent="0.3">
      <c r="B99" s="71" t="str">
        <f>IF(TRIM(G99)&lt;&gt;"",COUNTA($G$57:G99)&amp;"","")</f>
        <v>32</v>
      </c>
      <c r="C99" s="146"/>
      <c r="D99" s="146"/>
      <c r="E99" s="146"/>
      <c r="F99" s="69" t="s">
        <v>65</v>
      </c>
      <c r="G99" s="110">
        <v>2</v>
      </c>
      <c r="H99" s="110">
        <v>2</v>
      </c>
      <c r="I99" s="110" t="s">
        <v>35</v>
      </c>
      <c r="J99" s="127"/>
      <c r="K99" s="128"/>
      <c r="L99" s="128"/>
      <c r="M99" s="129"/>
      <c r="N99" s="128"/>
      <c r="O99" s="128"/>
      <c r="P99" s="38">
        <f t="shared" si="5"/>
        <v>0</v>
      </c>
    </row>
    <row r="100" spans="2:16" s="70" customFormat="1" x14ac:dyDescent="0.3">
      <c r="B100" s="71" t="str">
        <f>IF(TRIM(G100)&lt;&gt;"",COUNTA($G$57:G100)&amp;"","")</f>
        <v>33</v>
      </c>
      <c r="C100" s="146"/>
      <c r="D100" s="146"/>
      <c r="E100" s="146"/>
      <c r="F100" s="69" t="s">
        <v>66</v>
      </c>
      <c r="G100" s="84">
        <v>10</v>
      </c>
      <c r="H100" s="3">
        <f>(35/4)+1</f>
        <v>9.75</v>
      </c>
      <c r="I100" s="110" t="s">
        <v>35</v>
      </c>
      <c r="J100" s="127"/>
      <c r="K100" s="128"/>
      <c r="L100" s="128"/>
      <c r="M100" s="129"/>
      <c r="N100" s="128"/>
      <c r="O100" s="128"/>
      <c r="P100" s="38">
        <f t="shared" si="5"/>
        <v>0</v>
      </c>
    </row>
    <row r="101" spans="2:16" s="70" customFormat="1" x14ac:dyDescent="0.3">
      <c r="B101" s="72" t="str">
        <f>IF(TRIM(G101)&lt;&gt;"",COUNTA($G$57:G101)&amp;"","")</f>
        <v/>
      </c>
      <c r="C101" s="73"/>
      <c r="D101" s="123"/>
      <c r="E101" s="88">
        <v>64100</v>
      </c>
      <c r="F101" s="82" t="s">
        <v>100</v>
      </c>
      <c r="G101" s="74"/>
      <c r="H101" s="73"/>
      <c r="I101" s="73"/>
      <c r="J101" s="73"/>
      <c r="K101" s="73"/>
      <c r="L101" s="73"/>
      <c r="M101" s="75"/>
      <c r="N101" s="73"/>
      <c r="O101" s="73"/>
      <c r="P101" s="76"/>
    </row>
    <row r="102" spans="2:16" s="70" customFormat="1" x14ac:dyDescent="0.3">
      <c r="B102" s="71" t="str">
        <f>IF(TRIM(G102)&lt;&gt;"",COUNTA($G$57:G102)&amp;"","")</f>
        <v>34</v>
      </c>
      <c r="C102" s="144" t="s">
        <v>124</v>
      </c>
      <c r="D102" s="144"/>
      <c r="E102" s="144"/>
      <c r="F102" s="69" t="s">
        <v>101</v>
      </c>
      <c r="G102" s="110">
        <v>1</v>
      </c>
      <c r="H102" s="110">
        <v>1</v>
      </c>
      <c r="I102" s="110" t="s">
        <v>35</v>
      </c>
      <c r="J102" s="127"/>
      <c r="K102" s="128"/>
      <c r="L102" s="128"/>
      <c r="M102" s="128"/>
      <c r="N102" s="128"/>
      <c r="O102" s="128"/>
      <c r="P102" s="38">
        <f t="shared" ref="P102:P106" si="6">O102*G102</f>
        <v>0</v>
      </c>
    </row>
    <row r="103" spans="2:16" s="70" customFormat="1" x14ac:dyDescent="0.3">
      <c r="B103" s="71" t="str">
        <f>IF(TRIM(G103)&lt;&gt;"",COUNTA($G$57:G103)&amp;"","")</f>
        <v>35</v>
      </c>
      <c r="C103" s="146"/>
      <c r="D103" s="146"/>
      <c r="E103" s="146"/>
      <c r="F103" s="69" t="s">
        <v>102</v>
      </c>
      <c r="G103" s="110">
        <v>1</v>
      </c>
      <c r="H103" s="110">
        <v>1</v>
      </c>
      <c r="I103" s="110" t="s">
        <v>35</v>
      </c>
      <c r="J103" s="127"/>
      <c r="K103" s="128"/>
      <c r="L103" s="128"/>
      <c r="M103" s="128"/>
      <c r="N103" s="128"/>
      <c r="O103" s="128"/>
      <c r="P103" s="38">
        <f t="shared" si="6"/>
        <v>0</v>
      </c>
    </row>
    <row r="104" spans="2:16" s="70" customFormat="1" x14ac:dyDescent="0.3">
      <c r="B104" s="71" t="str">
        <f>IF(TRIM(G104)&lt;&gt;"",COUNTA($G$57:G104)&amp;"","")</f>
        <v>36</v>
      </c>
      <c r="C104" s="146"/>
      <c r="D104" s="146"/>
      <c r="E104" s="146"/>
      <c r="F104" s="69" t="s">
        <v>103</v>
      </c>
      <c r="G104" s="110">
        <v>1</v>
      </c>
      <c r="H104" s="110">
        <v>1</v>
      </c>
      <c r="I104" s="110" t="s">
        <v>35</v>
      </c>
      <c r="J104" s="127"/>
      <c r="K104" s="128"/>
      <c r="L104" s="128"/>
      <c r="M104" s="128"/>
      <c r="N104" s="128"/>
      <c r="O104" s="128"/>
      <c r="P104" s="38">
        <f t="shared" si="6"/>
        <v>0</v>
      </c>
    </row>
    <row r="105" spans="2:16" s="70" customFormat="1" x14ac:dyDescent="0.3">
      <c r="B105" s="71" t="str">
        <f>IF(TRIM(G105)&lt;&gt;"",COUNTA($G$57:G105)&amp;"","")</f>
        <v>37</v>
      </c>
      <c r="C105" s="146"/>
      <c r="D105" s="146"/>
      <c r="E105" s="146"/>
      <c r="F105" s="69" t="s">
        <v>104</v>
      </c>
      <c r="G105" s="110">
        <v>1</v>
      </c>
      <c r="H105" s="110">
        <v>1</v>
      </c>
      <c r="I105" s="110" t="s">
        <v>35</v>
      </c>
      <c r="J105" s="127"/>
      <c r="K105" s="128"/>
      <c r="L105" s="128"/>
      <c r="M105" s="128"/>
      <c r="N105" s="128"/>
      <c r="O105" s="128"/>
      <c r="P105" s="38">
        <f t="shared" si="6"/>
        <v>0</v>
      </c>
    </row>
    <row r="106" spans="2:16" s="70" customFormat="1" x14ac:dyDescent="0.3">
      <c r="B106" s="71" t="str">
        <f>IF(TRIM(G106)&lt;&gt;"",COUNTA($G$57:G106)&amp;"","")</f>
        <v>38</v>
      </c>
      <c r="C106" s="145"/>
      <c r="D106" s="145"/>
      <c r="E106" s="145"/>
      <c r="F106" s="69" t="s">
        <v>105</v>
      </c>
      <c r="G106" s="110">
        <v>1</v>
      </c>
      <c r="H106" s="110">
        <v>1</v>
      </c>
      <c r="I106" s="110" t="s">
        <v>35</v>
      </c>
      <c r="J106" s="127"/>
      <c r="K106" s="128"/>
      <c r="L106" s="128"/>
      <c r="M106" s="128"/>
      <c r="N106" s="128"/>
      <c r="O106" s="128"/>
      <c r="P106" s="38">
        <f t="shared" si="6"/>
        <v>0</v>
      </c>
    </row>
    <row r="107" spans="2:16" s="70" customFormat="1" ht="14.4" thickBot="1" x14ac:dyDescent="0.35">
      <c r="B107" s="71" t="str">
        <f>IF(TRIM(G107)&lt;&gt;"",COUNTA($G$57:G107)&amp;"","")</f>
        <v/>
      </c>
      <c r="C107" s="110"/>
      <c r="D107" s="110"/>
      <c r="E107" s="2"/>
      <c r="F107" s="15" t="s">
        <v>7</v>
      </c>
      <c r="G107" s="26"/>
      <c r="H107" s="16"/>
      <c r="I107" s="16"/>
      <c r="J107" s="17"/>
      <c r="K107" s="17"/>
      <c r="L107" s="17"/>
      <c r="M107" s="132"/>
      <c r="N107" s="17"/>
      <c r="O107" s="17"/>
      <c r="P107" s="39">
        <f>SUM(P90:P106)</f>
        <v>0</v>
      </c>
    </row>
    <row r="108" spans="2:16" s="70" customFormat="1" x14ac:dyDescent="0.3">
      <c r="B108" s="71" t="str">
        <f>IF(TRIM(G108)&lt;&gt;"",COUNTA($G$57:G108)&amp;"","")</f>
        <v/>
      </c>
      <c r="C108" s="110"/>
      <c r="D108" s="110"/>
      <c r="E108" s="2"/>
      <c r="F108" s="2"/>
      <c r="G108" s="27"/>
      <c r="H108" s="18"/>
      <c r="I108" s="18"/>
      <c r="J108" s="19"/>
      <c r="K108" s="19"/>
      <c r="L108" s="19"/>
      <c r="M108" s="54"/>
      <c r="N108" s="19"/>
      <c r="O108" s="19"/>
      <c r="P108" s="78"/>
    </row>
    <row r="109" spans="2:16" s="70" customFormat="1" x14ac:dyDescent="0.3">
      <c r="B109" s="71" t="str">
        <f>IF(TRIM(G109)&lt;&gt;"",COUNTA($G$57:G109)&amp;"","")</f>
        <v/>
      </c>
      <c r="C109" s="110"/>
      <c r="D109" s="110"/>
      <c r="E109" s="2"/>
      <c r="F109" s="2"/>
      <c r="G109" s="28"/>
      <c r="H109" s="2"/>
      <c r="I109" s="2"/>
      <c r="J109" s="20"/>
      <c r="K109" s="20"/>
      <c r="L109" s="20"/>
      <c r="M109" s="55"/>
      <c r="N109" s="20"/>
      <c r="O109" s="20"/>
      <c r="P109" s="79"/>
    </row>
    <row r="110" spans="2:16" s="70" customFormat="1" x14ac:dyDescent="0.3">
      <c r="B110" s="72" t="str">
        <f>IF(TRIM(G110)&lt;&gt;"",COUNTA($G$57:G110)&amp;"","")</f>
        <v/>
      </c>
      <c r="C110" s="73"/>
      <c r="D110" s="73"/>
      <c r="E110" s="88">
        <v>70000</v>
      </c>
      <c r="F110" s="2" t="s">
        <v>38</v>
      </c>
      <c r="G110" s="74"/>
      <c r="H110" s="73"/>
      <c r="I110" s="73"/>
      <c r="J110" s="73"/>
      <c r="K110" s="73"/>
      <c r="L110" s="73"/>
      <c r="M110" s="75"/>
      <c r="N110" s="73"/>
      <c r="O110" s="73"/>
      <c r="P110" s="76"/>
    </row>
    <row r="111" spans="2:16" s="70" customFormat="1" x14ac:dyDescent="0.3">
      <c r="B111" s="71" t="str">
        <f>IF(TRIM(G111)&lt;&gt;"",COUNTA($G$57:G111)&amp;"","")</f>
        <v/>
      </c>
      <c r="C111" s="142" t="s">
        <v>124</v>
      </c>
      <c r="D111" s="142"/>
      <c r="E111" s="142"/>
      <c r="F111" s="97" t="s">
        <v>42</v>
      </c>
      <c r="G111" s="84"/>
      <c r="H111" s="3"/>
      <c r="I111" s="3"/>
      <c r="J111" s="5"/>
      <c r="K111" s="5"/>
      <c r="L111" s="5"/>
      <c r="M111" s="56"/>
      <c r="N111" s="5"/>
      <c r="O111" s="5"/>
      <c r="P111" s="38"/>
    </row>
    <row r="112" spans="2:16" s="70" customFormat="1" x14ac:dyDescent="0.3">
      <c r="B112" s="71" t="str">
        <f>IF(TRIM(G112)&lt;&gt;"",COUNTA($G$57:G112)&amp;"","")</f>
        <v>39</v>
      </c>
      <c r="C112" s="142"/>
      <c r="D112" s="142"/>
      <c r="E112" s="142"/>
      <c r="F112" s="69" t="s">
        <v>50</v>
      </c>
      <c r="G112" s="107">
        <v>2075</v>
      </c>
      <c r="H112" s="110">
        <v>2071.1</v>
      </c>
      <c r="I112" s="110" t="s">
        <v>33</v>
      </c>
      <c r="J112" s="127"/>
      <c r="K112" s="128"/>
      <c r="L112" s="128"/>
      <c r="M112" s="133"/>
      <c r="N112" s="128"/>
      <c r="O112" s="128"/>
      <c r="P112" s="38">
        <f t="shared" ref="P112" si="7">O112*G112</f>
        <v>0</v>
      </c>
    </row>
    <row r="113" spans="2:21" s="70" customFormat="1" x14ac:dyDescent="0.3">
      <c r="B113" s="71" t="str">
        <f>IF(TRIM(G113)&lt;&gt;"",COUNTA($G$57:G113)&amp;"","")</f>
        <v>40</v>
      </c>
      <c r="C113" s="142"/>
      <c r="D113" s="142"/>
      <c r="E113" s="142"/>
      <c r="F113" s="69" t="s">
        <v>68</v>
      </c>
      <c r="G113" s="107">
        <v>2075</v>
      </c>
      <c r="H113" s="110">
        <v>2071.1</v>
      </c>
      <c r="I113" s="110" t="s">
        <v>33</v>
      </c>
      <c r="J113" s="127"/>
      <c r="K113" s="128"/>
      <c r="L113" s="128"/>
      <c r="M113" s="133"/>
      <c r="N113" s="128"/>
      <c r="O113" s="128"/>
      <c r="P113" s="38">
        <f t="shared" ref="P113:P116" si="8">O113*G113</f>
        <v>0</v>
      </c>
    </row>
    <row r="114" spans="2:21" s="21" customFormat="1" x14ac:dyDescent="0.3">
      <c r="B114" s="106" t="str">
        <f>IF(TRIM(G114)&lt;&gt;"",COUNTA($G$57:G114)&amp;"","")</f>
        <v>41</v>
      </c>
      <c r="C114" s="146" t="s">
        <v>124</v>
      </c>
      <c r="D114" s="146"/>
      <c r="E114" s="146"/>
      <c r="F114" s="69" t="s">
        <v>49</v>
      </c>
      <c r="G114" s="107">
        <v>150</v>
      </c>
      <c r="H114" s="110">
        <v>149.30000000000001</v>
      </c>
      <c r="I114" s="110" t="s">
        <v>32</v>
      </c>
      <c r="J114" s="127"/>
      <c r="K114" s="128"/>
      <c r="L114" s="128"/>
      <c r="M114" s="129"/>
      <c r="N114" s="128"/>
      <c r="O114" s="128"/>
      <c r="P114" s="38">
        <f t="shared" si="8"/>
        <v>0</v>
      </c>
      <c r="S114" s="70"/>
      <c r="U114" s="70"/>
    </row>
    <row r="115" spans="2:21" s="21" customFormat="1" x14ac:dyDescent="0.3">
      <c r="B115" s="106" t="str">
        <f>IF(TRIM(G115)&lt;&gt;"",COUNTA($G$57:G115)&amp;"","")</f>
        <v>42</v>
      </c>
      <c r="C115" s="146"/>
      <c r="D115" s="146"/>
      <c r="E115" s="146"/>
      <c r="F115" s="69" t="s">
        <v>48</v>
      </c>
      <c r="G115" s="107">
        <v>150</v>
      </c>
      <c r="H115" s="110">
        <v>149.30000000000001</v>
      </c>
      <c r="I115" s="110" t="s">
        <v>32</v>
      </c>
      <c r="J115" s="127"/>
      <c r="K115" s="128"/>
      <c r="L115" s="128"/>
      <c r="M115" s="133"/>
      <c r="N115" s="128"/>
      <c r="O115" s="128"/>
      <c r="P115" s="38">
        <f t="shared" si="8"/>
        <v>0</v>
      </c>
      <c r="S115" s="70"/>
      <c r="U115" s="70"/>
    </row>
    <row r="116" spans="2:21" s="21" customFormat="1" x14ac:dyDescent="0.3">
      <c r="B116" s="106" t="str">
        <f>IF(TRIM(G116)&lt;&gt;"",COUNTA($G$57:G116)&amp;"","")</f>
        <v>43</v>
      </c>
      <c r="C116" s="146"/>
      <c r="D116" s="146"/>
      <c r="E116" s="146"/>
      <c r="F116" s="69" t="s">
        <v>51</v>
      </c>
      <c r="G116" s="110">
        <v>12</v>
      </c>
      <c r="H116" s="110">
        <v>12</v>
      </c>
      <c r="I116" s="110" t="s">
        <v>32</v>
      </c>
      <c r="J116" s="127"/>
      <c r="K116" s="128"/>
      <c r="L116" s="128"/>
      <c r="M116" s="129"/>
      <c r="N116" s="128"/>
      <c r="O116" s="128"/>
      <c r="P116" s="38">
        <f t="shared" si="8"/>
        <v>0</v>
      </c>
      <c r="S116" s="70"/>
      <c r="U116" s="70"/>
    </row>
    <row r="117" spans="2:21" s="70" customFormat="1" ht="14.4" thickBot="1" x14ac:dyDescent="0.35">
      <c r="B117" s="71" t="str">
        <f>IF(TRIM(G117)&lt;&gt;"",COUNTA($G$57:G117)&amp;"","")</f>
        <v/>
      </c>
      <c r="C117" s="110"/>
      <c r="D117" s="110"/>
      <c r="E117" s="2"/>
      <c r="F117" s="15" t="s">
        <v>7</v>
      </c>
      <c r="G117" s="26"/>
      <c r="H117" s="16"/>
      <c r="I117" s="16"/>
      <c r="J117" s="17"/>
      <c r="K117" s="17"/>
      <c r="L117" s="17"/>
      <c r="M117" s="53"/>
      <c r="N117" s="17"/>
      <c r="O117" s="17"/>
      <c r="P117" s="39">
        <f>SUM(P112:P116)</f>
        <v>0</v>
      </c>
    </row>
    <row r="118" spans="2:21" s="70" customFormat="1" x14ac:dyDescent="0.3">
      <c r="B118" s="71" t="str">
        <f>IF(TRIM(G118)&lt;&gt;"",COUNTA($G$57:G118)&amp;"","")</f>
        <v/>
      </c>
      <c r="C118" s="110"/>
      <c r="D118" s="110"/>
      <c r="E118" s="2"/>
      <c r="F118" s="2"/>
      <c r="G118" s="27"/>
      <c r="H118" s="18"/>
      <c r="I118" s="18"/>
      <c r="J118" s="19"/>
      <c r="K118" s="19"/>
      <c r="L118" s="19"/>
      <c r="M118" s="54"/>
      <c r="N118" s="19"/>
      <c r="O118" s="19"/>
      <c r="P118" s="78"/>
    </row>
    <row r="119" spans="2:21" s="70" customFormat="1" x14ac:dyDescent="0.3">
      <c r="B119" s="71" t="str">
        <f>IF(TRIM(G119)&lt;&gt;"",COUNTA($G$57:G119)&amp;"","")</f>
        <v/>
      </c>
      <c r="C119" s="110"/>
      <c r="D119" s="110"/>
      <c r="E119" s="2"/>
      <c r="F119" s="2"/>
      <c r="G119" s="28"/>
      <c r="H119" s="2"/>
      <c r="I119" s="2"/>
      <c r="J119" s="20"/>
      <c r="K119" s="20"/>
      <c r="L119" s="20"/>
      <c r="M119" s="55"/>
      <c r="N119" s="20"/>
      <c r="O119" s="20"/>
      <c r="P119" s="79"/>
    </row>
    <row r="120" spans="2:21" s="70" customFormat="1" x14ac:dyDescent="0.3">
      <c r="B120" s="72" t="str">
        <f>IF(TRIM(G120)&lt;&gt;"",COUNTA($G$57:G120)&amp;"","")</f>
        <v/>
      </c>
      <c r="C120" s="73"/>
      <c r="D120" s="123"/>
      <c r="E120" s="114">
        <v>80000</v>
      </c>
      <c r="F120" s="2" t="s">
        <v>44</v>
      </c>
      <c r="G120" s="74"/>
      <c r="H120" s="73"/>
      <c r="I120" s="73"/>
      <c r="J120" s="73"/>
      <c r="K120" s="73"/>
      <c r="L120" s="73"/>
      <c r="M120" s="75"/>
      <c r="N120" s="73"/>
      <c r="O120" s="73"/>
      <c r="P120" s="76"/>
    </row>
    <row r="121" spans="2:21" s="70" customFormat="1" x14ac:dyDescent="0.3">
      <c r="B121" s="35" t="str">
        <f>IF(TRIM(G121)&lt;&gt;"",COUNTA($G$57:G121)&amp;"","")</f>
        <v>44</v>
      </c>
      <c r="C121" s="144" t="s">
        <v>124</v>
      </c>
      <c r="D121" s="147"/>
      <c r="E121" s="147"/>
      <c r="F121" s="69" t="s">
        <v>112</v>
      </c>
      <c r="G121" s="110">
        <v>1</v>
      </c>
      <c r="H121" s="110">
        <v>1</v>
      </c>
      <c r="I121" s="110" t="s">
        <v>35</v>
      </c>
      <c r="J121" s="127"/>
      <c r="K121" s="128"/>
      <c r="L121" s="128"/>
      <c r="M121" s="128"/>
      <c r="N121" s="128"/>
      <c r="O121" s="128"/>
      <c r="P121" s="38">
        <f t="shared" ref="P121" si="9">O121*G121</f>
        <v>0</v>
      </c>
    </row>
    <row r="122" spans="2:21" s="70" customFormat="1" x14ac:dyDescent="0.3">
      <c r="B122" s="35" t="str">
        <f>IF(TRIM(G122)&lt;&gt;"",COUNTA($G$57:G122)&amp;"","")</f>
        <v>45</v>
      </c>
      <c r="C122" s="146"/>
      <c r="D122" s="148"/>
      <c r="E122" s="148"/>
      <c r="F122" s="69" t="s">
        <v>115</v>
      </c>
      <c r="G122" s="110">
        <v>1</v>
      </c>
      <c r="H122" s="110">
        <v>1</v>
      </c>
      <c r="I122" s="110" t="s">
        <v>35</v>
      </c>
      <c r="J122" s="127"/>
      <c r="K122" s="128"/>
      <c r="L122" s="128"/>
      <c r="M122" s="128"/>
      <c r="N122" s="128"/>
      <c r="O122" s="128"/>
      <c r="P122" s="38">
        <f t="shared" ref="P122" si="10">O122*G122</f>
        <v>0</v>
      </c>
    </row>
    <row r="123" spans="2:21" s="70" customFormat="1" x14ac:dyDescent="0.3">
      <c r="B123" s="122" t="str">
        <f>IF(TRIM(G123)&lt;&gt;"",COUNTA($G$57:G123)&amp;"","")</f>
        <v/>
      </c>
      <c r="C123" s="124"/>
      <c r="D123" s="125"/>
      <c r="E123" s="88">
        <v>80152</v>
      </c>
      <c r="F123" s="82" t="s">
        <v>99</v>
      </c>
      <c r="G123" s="74"/>
      <c r="H123" s="73"/>
      <c r="I123" s="73"/>
      <c r="J123" s="73"/>
      <c r="K123" s="73"/>
      <c r="L123" s="73"/>
      <c r="M123" s="134"/>
      <c r="N123" s="73"/>
      <c r="O123" s="73"/>
      <c r="P123" s="76"/>
    </row>
    <row r="124" spans="2:21" s="70" customFormat="1" x14ac:dyDescent="0.3">
      <c r="B124" s="71" t="str">
        <f>IF(TRIM(G124)&lt;&gt;"",COUNTA($G$57:G124)&amp;"","")</f>
        <v>46</v>
      </c>
      <c r="C124" s="144" t="s">
        <v>124</v>
      </c>
      <c r="D124" s="144"/>
      <c r="E124" s="144"/>
      <c r="F124" s="69" t="s">
        <v>118</v>
      </c>
      <c r="G124" s="110">
        <v>1</v>
      </c>
      <c r="H124" s="110">
        <v>1</v>
      </c>
      <c r="I124" s="110" t="s">
        <v>35</v>
      </c>
      <c r="J124" s="127"/>
      <c r="K124" s="128"/>
      <c r="L124" s="128"/>
      <c r="M124" s="128"/>
      <c r="N124" s="128"/>
      <c r="O124" s="128"/>
      <c r="P124" s="38">
        <f t="shared" ref="P124:P125" si="11">O124*G124</f>
        <v>0</v>
      </c>
    </row>
    <row r="125" spans="2:21" s="70" customFormat="1" x14ac:dyDescent="0.3">
      <c r="B125" s="71" t="str">
        <f>IF(TRIM(G125)&lt;&gt;"",COUNTA($G$57:G125)&amp;"","")</f>
        <v>47</v>
      </c>
      <c r="C125" s="145"/>
      <c r="D125" s="145"/>
      <c r="E125" s="145"/>
      <c r="F125" s="69" t="s">
        <v>119</v>
      </c>
      <c r="G125" s="110">
        <v>1</v>
      </c>
      <c r="H125" s="110">
        <v>1</v>
      </c>
      <c r="I125" s="110" t="s">
        <v>35</v>
      </c>
      <c r="J125" s="127"/>
      <c r="K125" s="128"/>
      <c r="L125" s="128"/>
      <c r="M125" s="128"/>
      <c r="N125" s="128"/>
      <c r="O125" s="128"/>
      <c r="P125" s="38">
        <f t="shared" si="11"/>
        <v>0</v>
      </c>
    </row>
    <row r="126" spans="2:21" s="70" customFormat="1" x14ac:dyDescent="0.3">
      <c r="B126" s="72" t="str">
        <f>IF(TRIM(G126)&lt;&gt;"",COUNTA($G$57:G126)&amp;"","")</f>
        <v/>
      </c>
      <c r="C126" s="73"/>
      <c r="D126" s="123"/>
      <c r="E126" s="88">
        <v>82100</v>
      </c>
      <c r="F126" s="82" t="s">
        <v>98</v>
      </c>
      <c r="G126" s="74"/>
      <c r="H126" s="73"/>
      <c r="I126" s="73"/>
      <c r="J126" s="73"/>
      <c r="K126" s="73"/>
      <c r="L126" s="73"/>
      <c r="M126" s="134"/>
      <c r="N126" s="73"/>
      <c r="O126" s="73"/>
      <c r="P126" s="76"/>
    </row>
    <row r="127" spans="2:21" s="70" customFormat="1" ht="14.25" customHeight="1" x14ac:dyDescent="0.3">
      <c r="B127" s="35" t="str">
        <f>IF(TRIM(G127)&lt;&gt;"",COUNTA($G$57:G127)&amp;"","")</f>
        <v>48</v>
      </c>
      <c r="C127" s="144" t="s">
        <v>124</v>
      </c>
      <c r="D127" s="144"/>
      <c r="E127" s="144"/>
      <c r="F127" s="69" t="s">
        <v>122</v>
      </c>
      <c r="G127" s="110">
        <v>1</v>
      </c>
      <c r="H127" s="110">
        <v>1</v>
      </c>
      <c r="I127" s="110" t="s">
        <v>35</v>
      </c>
      <c r="J127" s="127"/>
      <c r="K127" s="128"/>
      <c r="L127" s="128"/>
      <c r="M127" s="128"/>
      <c r="N127" s="128"/>
      <c r="O127" s="128"/>
      <c r="P127" s="38">
        <f t="shared" ref="P127:P128" si="12">O127*G127</f>
        <v>0</v>
      </c>
    </row>
    <row r="128" spans="2:21" s="70" customFormat="1" x14ac:dyDescent="0.3">
      <c r="B128" s="35" t="str">
        <f>IF(TRIM(G128)&lt;&gt;"",COUNTA($G$57:G128)&amp;"","")</f>
        <v>49</v>
      </c>
      <c r="C128" s="145"/>
      <c r="D128" s="145"/>
      <c r="E128" s="145"/>
      <c r="F128" s="69" t="s">
        <v>123</v>
      </c>
      <c r="G128" s="110">
        <v>1</v>
      </c>
      <c r="H128" s="110">
        <v>1</v>
      </c>
      <c r="I128" s="110" t="s">
        <v>35</v>
      </c>
      <c r="J128" s="127"/>
      <c r="K128" s="128"/>
      <c r="L128" s="128"/>
      <c r="M128" s="128"/>
      <c r="N128" s="128"/>
      <c r="O128" s="128"/>
      <c r="P128" s="38">
        <f t="shared" si="12"/>
        <v>0</v>
      </c>
    </row>
    <row r="129" spans="2:21" s="70" customFormat="1" x14ac:dyDescent="0.3">
      <c r="B129" s="72" t="str">
        <f>IF(TRIM(G129)&lt;&gt;"",COUNTA($G$57:G129)&amp;"","")</f>
        <v/>
      </c>
      <c r="C129" s="73"/>
      <c r="D129" s="123"/>
      <c r="E129" s="88">
        <v>87100</v>
      </c>
      <c r="F129" s="82" t="s">
        <v>45</v>
      </c>
      <c r="G129" s="74"/>
      <c r="H129" s="73"/>
      <c r="I129" s="73"/>
      <c r="J129" s="73"/>
      <c r="K129" s="73"/>
      <c r="L129" s="73"/>
      <c r="M129" s="134"/>
      <c r="N129" s="73"/>
      <c r="O129" s="73"/>
      <c r="P129" s="76"/>
    </row>
    <row r="130" spans="2:21" s="70" customFormat="1" ht="14.25" customHeight="1" x14ac:dyDescent="0.3">
      <c r="B130" s="35" t="str">
        <f>IF(TRIM(G130)&lt;&gt;"",COUNTA($G$57:G130)&amp;"","")</f>
        <v>50</v>
      </c>
      <c r="C130" s="144" t="s">
        <v>124</v>
      </c>
      <c r="D130" s="147"/>
      <c r="E130" s="147"/>
      <c r="F130" s="69" t="s">
        <v>110</v>
      </c>
      <c r="G130" s="110">
        <v>3</v>
      </c>
      <c r="H130" s="110"/>
      <c r="I130" s="110" t="s">
        <v>35</v>
      </c>
      <c r="J130" s="127"/>
      <c r="K130" s="128"/>
      <c r="L130" s="128"/>
      <c r="M130" s="129"/>
      <c r="N130" s="128"/>
      <c r="O130" s="128"/>
      <c r="P130" s="38">
        <f t="shared" ref="P130:P131" si="13">O130*G130</f>
        <v>0</v>
      </c>
    </row>
    <row r="131" spans="2:21" s="70" customFormat="1" ht="14.25" customHeight="1" x14ac:dyDescent="0.3">
      <c r="B131" s="35" t="str">
        <f>IF(TRIM(G131)&lt;&gt;"",COUNTA($G$57:G131)&amp;"","")</f>
        <v>51</v>
      </c>
      <c r="C131" s="146"/>
      <c r="D131" s="148"/>
      <c r="E131" s="148"/>
      <c r="F131" s="69" t="s">
        <v>111</v>
      </c>
      <c r="G131" s="110">
        <v>1</v>
      </c>
      <c r="H131" s="110"/>
      <c r="I131" s="110" t="s">
        <v>35</v>
      </c>
      <c r="J131" s="127"/>
      <c r="K131" s="128"/>
      <c r="L131" s="128"/>
      <c r="M131" s="129"/>
      <c r="N131" s="128"/>
      <c r="O131" s="128"/>
      <c r="P131" s="38">
        <f t="shared" si="13"/>
        <v>0</v>
      </c>
    </row>
    <row r="132" spans="2:21" s="70" customFormat="1" ht="14.4" thickBot="1" x14ac:dyDescent="0.35">
      <c r="B132" s="35" t="str">
        <f>IF(TRIM(G132)&lt;&gt;"",COUNTA($G$57:G132)&amp;"","")</f>
        <v/>
      </c>
      <c r="C132" s="83"/>
      <c r="D132" s="109"/>
      <c r="E132" s="109"/>
      <c r="F132" s="15" t="s">
        <v>7</v>
      </c>
      <c r="G132" s="98"/>
      <c r="H132" s="99"/>
      <c r="I132" s="99"/>
      <c r="J132" s="100"/>
      <c r="K132" s="100"/>
      <c r="L132" s="17"/>
      <c r="M132" s="57"/>
      <c r="N132" s="100"/>
      <c r="O132" s="17"/>
      <c r="P132" s="39">
        <f>SUM(P121:P131)</f>
        <v>0</v>
      </c>
    </row>
    <row r="133" spans="2:21" s="70" customFormat="1" x14ac:dyDescent="0.3">
      <c r="B133" s="35" t="str">
        <f>IF(TRIM(G133)&lt;&gt;"",COUNTA($G$57:G133)&amp;"","")</f>
        <v/>
      </c>
      <c r="C133" s="83"/>
      <c r="D133" s="109"/>
      <c r="E133" s="109"/>
      <c r="F133" s="15"/>
      <c r="G133" s="108"/>
      <c r="H133" s="4"/>
      <c r="I133" s="4"/>
      <c r="J133" s="94"/>
      <c r="K133" s="94"/>
      <c r="L133" s="115"/>
      <c r="M133" s="116"/>
      <c r="N133" s="94"/>
      <c r="O133" s="115"/>
      <c r="P133" s="117"/>
    </row>
    <row r="134" spans="2:21" s="70" customFormat="1" ht="14.25" customHeight="1" x14ac:dyDescent="0.3">
      <c r="B134" s="35" t="str">
        <f>IF(TRIM(G134)&lt;&gt;"",COUNTA($G$57:G134)&amp;"","")</f>
        <v/>
      </c>
      <c r="C134" s="83"/>
      <c r="D134" s="109"/>
      <c r="E134" s="109"/>
      <c r="F134" s="69"/>
      <c r="G134" s="84"/>
      <c r="H134" s="3"/>
      <c r="I134" s="3"/>
      <c r="J134" s="5"/>
      <c r="K134" s="5"/>
      <c r="L134" s="77"/>
      <c r="M134" s="104"/>
      <c r="N134" s="5"/>
      <c r="O134" s="77"/>
      <c r="P134" s="105"/>
    </row>
    <row r="135" spans="2:21" s="70" customFormat="1" x14ac:dyDescent="0.3">
      <c r="B135" s="72" t="str">
        <f>IF(TRIM(G135)&lt;&gt;"",COUNTA($G$57:G135)&amp;"","")</f>
        <v/>
      </c>
      <c r="C135" s="73"/>
      <c r="D135" s="73"/>
      <c r="E135" s="88">
        <v>90000</v>
      </c>
      <c r="F135" s="2" t="s">
        <v>39</v>
      </c>
      <c r="G135" s="74"/>
      <c r="H135" s="73"/>
      <c r="I135" s="73"/>
      <c r="J135" s="73"/>
      <c r="K135" s="73"/>
      <c r="L135" s="73"/>
      <c r="M135" s="75"/>
      <c r="N135" s="73"/>
      <c r="O135" s="73"/>
      <c r="P135" s="76"/>
    </row>
    <row r="136" spans="2:21" s="21" customFormat="1" ht="15" customHeight="1" x14ac:dyDescent="0.3">
      <c r="B136" s="35" t="str">
        <f>IF(TRIM(G136)&lt;&gt;"",COUNTA($G$57:G136)&amp;"","")</f>
        <v>52</v>
      </c>
      <c r="C136" s="146" t="s">
        <v>124</v>
      </c>
      <c r="D136" s="146"/>
      <c r="E136" s="146"/>
      <c r="F136" s="69" t="s">
        <v>89</v>
      </c>
      <c r="G136" s="84">
        <f>115*1.2</f>
        <v>138</v>
      </c>
      <c r="H136" s="3">
        <f>(19.28*3)+(8.99*3)+(2.67*10)</f>
        <v>111.51</v>
      </c>
      <c r="I136" s="3" t="s">
        <v>33</v>
      </c>
      <c r="J136" s="127"/>
      <c r="K136" s="128"/>
      <c r="L136" s="128"/>
      <c r="M136" s="129"/>
      <c r="N136" s="128"/>
      <c r="O136" s="128"/>
      <c r="P136" s="38">
        <f t="shared" ref="P136" si="14">O136*G136</f>
        <v>0</v>
      </c>
      <c r="S136" s="70"/>
      <c r="U136" s="70"/>
    </row>
    <row r="137" spans="2:21" s="21" customFormat="1" x14ac:dyDescent="0.3">
      <c r="B137" s="35" t="str">
        <f>IF(TRIM(G137)&lt;&gt;"",COUNTA($G$57:G137)&amp;"","")</f>
        <v>53</v>
      </c>
      <c r="C137" s="146"/>
      <c r="D137" s="146"/>
      <c r="E137" s="146"/>
      <c r="F137" s="69" t="s">
        <v>90</v>
      </c>
      <c r="G137" s="84">
        <v>135</v>
      </c>
      <c r="H137" s="3">
        <f>(19.32*7)</f>
        <v>135.24</v>
      </c>
      <c r="I137" s="3" t="s">
        <v>33</v>
      </c>
      <c r="J137" s="127"/>
      <c r="K137" s="128"/>
      <c r="L137" s="128"/>
      <c r="M137" s="133"/>
      <c r="N137" s="128"/>
      <c r="O137" s="128"/>
      <c r="P137" s="38">
        <f t="shared" ref="P137:P139" si="15">O137*G137</f>
        <v>0</v>
      </c>
      <c r="S137" s="70"/>
      <c r="U137" s="70"/>
    </row>
    <row r="138" spans="2:21" s="21" customFormat="1" x14ac:dyDescent="0.3">
      <c r="B138" s="35" t="str">
        <f>IF(TRIM(G138)&lt;&gt;"",COUNTA($G$57:G138)&amp;"","")</f>
        <v>54</v>
      </c>
      <c r="C138" s="146"/>
      <c r="D138" s="146"/>
      <c r="E138" s="146"/>
      <c r="F138" s="69" t="s">
        <v>94</v>
      </c>
      <c r="G138" s="84">
        <v>15</v>
      </c>
      <c r="H138" s="3">
        <v>14.33</v>
      </c>
      <c r="I138" s="3" t="s">
        <v>32</v>
      </c>
      <c r="J138" s="127"/>
      <c r="K138" s="128"/>
      <c r="L138" s="128"/>
      <c r="M138" s="129"/>
      <c r="N138" s="128"/>
      <c r="O138" s="128"/>
      <c r="P138" s="38">
        <f t="shared" si="15"/>
        <v>0</v>
      </c>
      <c r="S138" s="70"/>
      <c r="U138" s="70"/>
    </row>
    <row r="139" spans="2:21" s="21" customFormat="1" x14ac:dyDescent="0.3">
      <c r="B139" s="35" t="str">
        <f>IF(TRIM(G139)&lt;&gt;"",COUNTA($G$57:G139)&amp;"","")</f>
        <v>55</v>
      </c>
      <c r="C139" s="145"/>
      <c r="D139" s="145"/>
      <c r="E139" s="145"/>
      <c r="F139" s="69" t="s">
        <v>69</v>
      </c>
      <c r="G139" s="107">
        <v>60</v>
      </c>
      <c r="H139" s="110">
        <v>58.04</v>
      </c>
      <c r="I139" s="110" t="s">
        <v>32</v>
      </c>
      <c r="J139" s="127"/>
      <c r="K139" s="128"/>
      <c r="L139" s="128"/>
      <c r="M139" s="129"/>
      <c r="N139" s="128"/>
      <c r="O139" s="128"/>
      <c r="P139" s="38">
        <f t="shared" si="15"/>
        <v>0</v>
      </c>
      <c r="S139" s="70"/>
      <c r="U139" s="70"/>
    </row>
    <row r="140" spans="2:21" s="70" customFormat="1" x14ac:dyDescent="0.3">
      <c r="B140" s="72" t="str">
        <f>IF(TRIM(G140)&lt;&gt;"",COUNTA($G$57:G140)&amp;"","")</f>
        <v/>
      </c>
      <c r="C140" s="73"/>
      <c r="D140" s="123"/>
      <c r="E140" s="88">
        <v>92600</v>
      </c>
      <c r="F140" s="82" t="s">
        <v>40</v>
      </c>
      <c r="G140" s="74"/>
      <c r="H140" s="73"/>
      <c r="I140" s="73"/>
      <c r="J140" s="73"/>
      <c r="K140" s="73"/>
      <c r="L140" s="73"/>
      <c r="M140" s="75"/>
      <c r="N140" s="73"/>
      <c r="O140" s="73"/>
      <c r="P140" s="76"/>
    </row>
    <row r="141" spans="2:21" s="70" customFormat="1" x14ac:dyDescent="0.3">
      <c r="B141" s="71" t="str">
        <f>IF(TRIM(G141)&lt;&gt;"",COUNTA($G$57:G141)&amp;"","")</f>
        <v/>
      </c>
      <c r="C141" s="144" t="s">
        <v>124</v>
      </c>
      <c r="D141" s="144"/>
      <c r="E141" s="144"/>
      <c r="F141" s="97" t="s">
        <v>85</v>
      </c>
      <c r="G141" s="84"/>
      <c r="H141" s="3"/>
      <c r="I141" s="3"/>
      <c r="J141" s="5"/>
      <c r="K141" s="5"/>
      <c r="L141" s="5"/>
      <c r="M141" s="56"/>
      <c r="N141" s="5"/>
      <c r="O141" s="5"/>
      <c r="P141" s="38"/>
    </row>
    <row r="142" spans="2:21" s="70" customFormat="1" x14ac:dyDescent="0.3">
      <c r="B142" s="71" t="str">
        <f>IF(TRIM(G142)&lt;&gt;"",COUNTA($G$57:G142)&amp;"","")</f>
        <v>56</v>
      </c>
      <c r="C142" s="145"/>
      <c r="D142" s="145"/>
      <c r="E142" s="145"/>
      <c r="F142" s="69" t="s">
        <v>86</v>
      </c>
      <c r="G142" s="84">
        <v>1570</v>
      </c>
      <c r="H142" s="3">
        <v>1567.23</v>
      </c>
      <c r="I142" s="3" t="s">
        <v>33</v>
      </c>
      <c r="J142" s="127"/>
      <c r="K142" s="128"/>
      <c r="L142" s="128"/>
      <c r="M142" s="129"/>
      <c r="N142" s="128"/>
      <c r="O142" s="128"/>
      <c r="P142" s="38">
        <f t="shared" ref="P142" si="16">O142*G142</f>
        <v>0</v>
      </c>
    </row>
    <row r="143" spans="2:21" s="70" customFormat="1" x14ac:dyDescent="0.3">
      <c r="B143" s="71" t="str">
        <f>IF(TRIM(G143)&lt;&gt;"",COUNTA($G$57:G143)&amp;"","")</f>
        <v/>
      </c>
      <c r="C143" s="142" t="s">
        <v>124</v>
      </c>
      <c r="D143" s="142"/>
      <c r="E143" s="142"/>
      <c r="F143" s="97" t="s">
        <v>74</v>
      </c>
      <c r="G143" s="84"/>
      <c r="H143" s="3"/>
      <c r="I143" s="3"/>
      <c r="J143" s="5"/>
      <c r="K143" s="5"/>
      <c r="L143" s="5"/>
      <c r="M143" s="56"/>
      <c r="N143" s="5"/>
      <c r="O143" s="5"/>
      <c r="P143" s="38"/>
    </row>
    <row r="144" spans="2:21" s="70" customFormat="1" x14ac:dyDescent="0.3">
      <c r="B144" s="71" t="str">
        <f>IF(TRIM(G144)&lt;&gt;"",COUNTA($G$57:G144)&amp;"","")</f>
        <v>57</v>
      </c>
      <c r="C144" s="142"/>
      <c r="D144" s="142"/>
      <c r="E144" s="142"/>
      <c r="F144" s="69" t="s">
        <v>73</v>
      </c>
      <c r="G144" s="84">
        <v>55</v>
      </c>
      <c r="H144" s="3">
        <f>(((2.84/1.333)+1)*10)+(((8.99/1.333)+1)*3)</f>
        <v>54.537884471117778</v>
      </c>
      <c r="I144" s="3" t="s">
        <v>32</v>
      </c>
      <c r="J144" s="127"/>
      <c r="K144" s="128"/>
      <c r="L144" s="128"/>
      <c r="M144" s="129"/>
      <c r="N144" s="128"/>
      <c r="O144" s="128"/>
      <c r="P144" s="38">
        <f t="shared" ref="P144:P150" si="17">O144*G144</f>
        <v>0</v>
      </c>
    </row>
    <row r="145" spans="2:16" s="70" customFormat="1" x14ac:dyDescent="0.3">
      <c r="B145" s="71" t="str">
        <f>IF(TRIM(G145)&lt;&gt;"",COUNTA($G$57:G145)&amp;"","")</f>
        <v>58</v>
      </c>
      <c r="C145" s="142"/>
      <c r="D145" s="142"/>
      <c r="E145" s="142"/>
      <c r="F145" s="69" t="s">
        <v>46</v>
      </c>
      <c r="G145" s="84">
        <v>60</v>
      </c>
      <c r="H145" s="3">
        <f>(2.84*10)+(8.99*3)</f>
        <v>55.37</v>
      </c>
      <c r="I145" s="3" t="s">
        <v>33</v>
      </c>
      <c r="J145" s="127"/>
      <c r="K145" s="128"/>
      <c r="L145" s="128"/>
      <c r="M145" s="129"/>
      <c r="N145" s="128"/>
      <c r="O145" s="128"/>
      <c r="P145" s="38">
        <f t="shared" si="17"/>
        <v>0</v>
      </c>
    </row>
    <row r="146" spans="2:16" s="70" customFormat="1" x14ac:dyDescent="0.3">
      <c r="B146" s="71" t="str">
        <f>IF(TRIM(G146)&lt;&gt;"",COUNTA($G$57:G146)&amp;"","")</f>
        <v>59</v>
      </c>
      <c r="C146" s="142"/>
      <c r="D146" s="142"/>
      <c r="E146" s="142"/>
      <c r="F146" s="69" t="s">
        <v>77</v>
      </c>
      <c r="G146" s="84">
        <v>60</v>
      </c>
      <c r="H146" s="3">
        <f>(2.84*10)+(8.99*3)</f>
        <v>55.37</v>
      </c>
      <c r="I146" s="3" t="s">
        <v>33</v>
      </c>
      <c r="J146" s="127"/>
      <c r="K146" s="128"/>
      <c r="L146" s="128"/>
      <c r="M146" s="129"/>
      <c r="N146" s="128"/>
      <c r="O146" s="128"/>
      <c r="P146" s="38">
        <f t="shared" si="17"/>
        <v>0</v>
      </c>
    </row>
    <row r="147" spans="2:16" s="70" customFormat="1" x14ac:dyDescent="0.3">
      <c r="B147" s="71" t="str">
        <f>IF(TRIM(G147)&lt;&gt;"",COUNTA($G$57:G147)&amp;"","")</f>
        <v>60</v>
      </c>
      <c r="C147" s="142"/>
      <c r="D147" s="142"/>
      <c r="E147" s="142"/>
      <c r="F147" s="69" t="s">
        <v>78</v>
      </c>
      <c r="G147" s="84">
        <v>60</v>
      </c>
      <c r="H147" s="3">
        <f>(2.84*10)+(8.99*3)</f>
        <v>55.37</v>
      </c>
      <c r="I147" s="3" t="s">
        <v>33</v>
      </c>
      <c r="J147" s="127"/>
      <c r="K147" s="128"/>
      <c r="L147" s="128"/>
      <c r="M147" s="129"/>
      <c r="N147" s="128"/>
      <c r="O147" s="128"/>
      <c r="P147" s="38">
        <f t="shared" si="17"/>
        <v>0</v>
      </c>
    </row>
    <row r="148" spans="2:16" s="70" customFormat="1" x14ac:dyDescent="0.3">
      <c r="B148" s="71" t="str">
        <f>IF(TRIM(G148)&lt;&gt;"",COUNTA($G$57:G148)&amp;"","")</f>
        <v>61</v>
      </c>
      <c r="C148" s="142"/>
      <c r="D148" s="142"/>
      <c r="E148" s="142"/>
      <c r="F148" s="69" t="s">
        <v>79</v>
      </c>
      <c r="G148" s="84">
        <v>60</v>
      </c>
      <c r="H148" s="3">
        <f>(2.84*10)+(8.99*3)</f>
        <v>55.37</v>
      </c>
      <c r="I148" s="3" t="s">
        <v>33</v>
      </c>
      <c r="J148" s="127"/>
      <c r="K148" s="128"/>
      <c r="L148" s="128"/>
      <c r="M148" s="129"/>
      <c r="N148" s="128"/>
      <c r="O148" s="128"/>
      <c r="P148" s="38">
        <f t="shared" si="17"/>
        <v>0</v>
      </c>
    </row>
    <row r="149" spans="2:16" s="70" customFormat="1" x14ac:dyDescent="0.3">
      <c r="B149" s="71" t="str">
        <f>IF(TRIM(G149)&lt;&gt;"",COUNTA($G$57:G149)&amp;"","")</f>
        <v>62</v>
      </c>
      <c r="C149" s="142"/>
      <c r="D149" s="142"/>
      <c r="E149" s="142"/>
      <c r="F149" s="69" t="s">
        <v>76</v>
      </c>
      <c r="G149" s="84">
        <v>3</v>
      </c>
      <c r="H149" s="3">
        <f>(3)</f>
        <v>3</v>
      </c>
      <c r="I149" s="3" t="s">
        <v>32</v>
      </c>
      <c r="J149" s="127"/>
      <c r="K149" s="128"/>
      <c r="L149" s="128"/>
      <c r="M149" s="129"/>
      <c r="N149" s="128"/>
      <c r="O149" s="128"/>
      <c r="P149" s="38">
        <f t="shared" si="17"/>
        <v>0</v>
      </c>
    </row>
    <row r="150" spans="2:16" s="70" customFormat="1" x14ac:dyDescent="0.3">
      <c r="B150" s="71" t="str">
        <f>IF(TRIM(G150)&lt;&gt;"",COUNTA($G$57:G150)&amp;"","")</f>
        <v>63</v>
      </c>
      <c r="C150" s="142"/>
      <c r="D150" s="142"/>
      <c r="E150" s="142"/>
      <c r="F150" s="69" t="s">
        <v>75</v>
      </c>
      <c r="G150" s="84">
        <v>24</v>
      </c>
      <c r="H150" s="3">
        <f>(2*12)</f>
        <v>24</v>
      </c>
      <c r="I150" s="3" t="s">
        <v>32</v>
      </c>
      <c r="J150" s="127"/>
      <c r="K150" s="128"/>
      <c r="L150" s="128"/>
      <c r="M150" s="129"/>
      <c r="N150" s="128"/>
      <c r="O150" s="128"/>
      <c r="P150" s="38">
        <f t="shared" si="17"/>
        <v>0</v>
      </c>
    </row>
    <row r="151" spans="2:16" s="70" customFormat="1" x14ac:dyDescent="0.3">
      <c r="B151" s="71" t="str">
        <f>IF(TRIM(G151)&lt;&gt;"",COUNTA($G$57:G151)&amp;"","")</f>
        <v/>
      </c>
      <c r="C151" s="142" t="s">
        <v>124</v>
      </c>
      <c r="D151" s="142"/>
      <c r="E151" s="142"/>
      <c r="F151" s="97" t="s">
        <v>157</v>
      </c>
      <c r="G151" s="84"/>
      <c r="H151" s="3"/>
      <c r="I151" s="3"/>
      <c r="J151" s="5"/>
      <c r="K151" s="5"/>
      <c r="L151" s="5"/>
      <c r="M151" s="56"/>
      <c r="N151" s="5"/>
      <c r="O151" s="5"/>
      <c r="P151" s="38"/>
    </row>
    <row r="152" spans="2:16" s="70" customFormat="1" x14ac:dyDescent="0.3">
      <c r="B152" s="71" t="str">
        <f>IF(TRIM(G152)&lt;&gt;"",COUNTA($G$57:G152)&amp;"","")</f>
        <v>64</v>
      </c>
      <c r="C152" s="142"/>
      <c r="D152" s="142"/>
      <c r="E152" s="142"/>
      <c r="F152" s="69" t="s">
        <v>46</v>
      </c>
      <c r="G152" s="84">
        <v>1284</v>
      </c>
      <c r="H152" s="3">
        <f>(35.82*10)</f>
        <v>358.2</v>
      </c>
      <c r="I152" s="3" t="s">
        <v>33</v>
      </c>
      <c r="J152" s="127"/>
      <c r="K152" s="128"/>
      <c r="L152" s="128"/>
      <c r="M152" s="129"/>
      <c r="N152" s="128"/>
      <c r="O152" s="128"/>
      <c r="P152" s="38">
        <f t="shared" ref="P152:P153" si="18">O152*G152</f>
        <v>0</v>
      </c>
    </row>
    <row r="153" spans="2:16" s="70" customFormat="1" x14ac:dyDescent="0.3">
      <c r="B153" s="71" t="str">
        <f>IF(TRIM(G153)&lt;&gt;"",COUNTA($G$57:G153)&amp;"","")</f>
        <v>65</v>
      </c>
      <c r="C153" s="142"/>
      <c r="D153" s="142"/>
      <c r="E153" s="142"/>
      <c r="F153" s="69" t="s">
        <v>81</v>
      </c>
      <c r="G153" s="84">
        <f>2140*0.6</f>
        <v>1284</v>
      </c>
      <c r="H153" s="3">
        <f>2*(35.82*10)</f>
        <v>716.4</v>
      </c>
      <c r="I153" s="3" t="s">
        <v>33</v>
      </c>
      <c r="J153" s="127"/>
      <c r="K153" s="128"/>
      <c r="L153" s="128"/>
      <c r="M153" s="129"/>
      <c r="N153" s="128"/>
      <c r="O153" s="128"/>
      <c r="P153" s="38">
        <f t="shared" si="18"/>
        <v>0</v>
      </c>
    </row>
    <row r="154" spans="2:16" s="70" customFormat="1" ht="27.6" x14ac:dyDescent="0.3">
      <c r="B154" s="71" t="str">
        <f>IF(TRIM(G154)&lt;&gt;"",COUNTA($G$57:G154)&amp;"","")</f>
        <v/>
      </c>
      <c r="C154" s="142" t="s">
        <v>124</v>
      </c>
      <c r="D154" s="142"/>
      <c r="E154" s="142"/>
      <c r="F154" s="97" t="s">
        <v>156</v>
      </c>
      <c r="G154" s="84"/>
      <c r="H154" s="3"/>
      <c r="I154" s="3"/>
      <c r="J154" s="5"/>
      <c r="K154" s="5"/>
      <c r="L154" s="5"/>
      <c r="M154" s="56"/>
      <c r="N154" s="5"/>
      <c r="O154" s="5"/>
      <c r="P154" s="38"/>
    </row>
    <row r="155" spans="2:16" s="70" customFormat="1" x14ac:dyDescent="0.3">
      <c r="B155" s="71" t="str">
        <f>IF(TRIM(G155)&lt;&gt;"",COUNTA($G$57:G155)&amp;"","")</f>
        <v>66</v>
      </c>
      <c r="C155" s="142"/>
      <c r="D155" s="142"/>
      <c r="E155" s="142"/>
      <c r="F155" s="69" t="s">
        <v>46</v>
      </c>
      <c r="G155" s="84">
        <v>60</v>
      </c>
      <c r="H155" s="3">
        <f>(23.89*10)*25%</f>
        <v>59.725000000000001</v>
      </c>
      <c r="I155" s="3" t="s">
        <v>33</v>
      </c>
      <c r="J155" s="127"/>
      <c r="K155" s="128"/>
      <c r="L155" s="128"/>
      <c r="M155" s="129"/>
      <c r="N155" s="128"/>
      <c r="O155" s="128"/>
      <c r="P155" s="38">
        <f t="shared" ref="P155:P158" si="19">O155*G155</f>
        <v>0</v>
      </c>
    </row>
    <row r="156" spans="2:16" s="70" customFormat="1" x14ac:dyDescent="0.3">
      <c r="B156" s="71" t="str">
        <f>IF(TRIM(G156)&lt;&gt;"",COUNTA($G$57:G156)&amp;"","")</f>
        <v>67</v>
      </c>
      <c r="C156" s="142"/>
      <c r="D156" s="142"/>
      <c r="E156" s="142"/>
      <c r="F156" s="69" t="s">
        <v>77</v>
      </c>
      <c r="G156" s="84">
        <v>60</v>
      </c>
      <c r="H156" s="3">
        <f>(23.89*10)*25%</f>
        <v>59.725000000000001</v>
      </c>
      <c r="I156" s="3" t="s">
        <v>33</v>
      </c>
      <c r="J156" s="127"/>
      <c r="K156" s="128"/>
      <c r="L156" s="128"/>
      <c r="M156" s="129"/>
      <c r="N156" s="128"/>
      <c r="O156" s="128"/>
      <c r="P156" s="38">
        <f t="shared" si="19"/>
        <v>0</v>
      </c>
    </row>
    <row r="157" spans="2:16" s="70" customFormat="1" x14ac:dyDescent="0.3">
      <c r="B157" s="71" t="str">
        <f>IF(TRIM(G157)&lt;&gt;"",COUNTA($G$57:G157)&amp;"","")</f>
        <v>68</v>
      </c>
      <c r="C157" s="142"/>
      <c r="D157" s="142"/>
      <c r="E157" s="142"/>
      <c r="F157" s="69" t="s">
        <v>78</v>
      </c>
      <c r="G157" s="84">
        <v>60</v>
      </c>
      <c r="H157" s="3">
        <f>(23.89*10)*25%</f>
        <v>59.725000000000001</v>
      </c>
      <c r="I157" s="3" t="s">
        <v>33</v>
      </c>
      <c r="J157" s="127"/>
      <c r="K157" s="128"/>
      <c r="L157" s="128"/>
      <c r="M157" s="129"/>
      <c r="N157" s="128"/>
      <c r="O157" s="128"/>
      <c r="P157" s="38">
        <f t="shared" si="19"/>
        <v>0</v>
      </c>
    </row>
    <row r="158" spans="2:16" s="70" customFormat="1" x14ac:dyDescent="0.3">
      <c r="B158" s="71" t="str">
        <f>IF(TRIM(G158)&lt;&gt;"",COUNTA($G$57:G158)&amp;"","")</f>
        <v>69</v>
      </c>
      <c r="C158" s="142"/>
      <c r="D158" s="142"/>
      <c r="E158" s="142"/>
      <c r="F158" s="69" t="s">
        <v>79</v>
      </c>
      <c r="G158" s="84">
        <v>60</v>
      </c>
      <c r="H158" s="3">
        <f>(23.89*10)*25%</f>
        <v>59.725000000000001</v>
      </c>
      <c r="I158" s="3" t="s">
        <v>33</v>
      </c>
      <c r="J158" s="127"/>
      <c r="K158" s="128"/>
      <c r="L158" s="128"/>
      <c r="M158" s="129"/>
      <c r="N158" s="128"/>
      <c r="O158" s="128"/>
      <c r="P158" s="38">
        <f t="shared" si="19"/>
        <v>0</v>
      </c>
    </row>
    <row r="159" spans="2:16" s="70" customFormat="1" x14ac:dyDescent="0.3">
      <c r="B159" s="71" t="str">
        <f>IF(TRIM(G159)&lt;&gt;"",COUNTA($G$57:G159)&amp;"","")</f>
        <v/>
      </c>
      <c r="C159" s="142" t="s">
        <v>124</v>
      </c>
      <c r="D159" s="142"/>
      <c r="E159" s="142"/>
      <c r="F159" s="97" t="s">
        <v>80</v>
      </c>
      <c r="G159" s="84"/>
      <c r="H159" s="3"/>
      <c r="I159" s="3"/>
      <c r="J159" s="5"/>
      <c r="K159" s="5"/>
      <c r="L159" s="5"/>
      <c r="M159" s="56"/>
      <c r="N159" s="5"/>
      <c r="O159" s="5"/>
      <c r="P159" s="38"/>
    </row>
    <row r="160" spans="2:16" s="70" customFormat="1" x14ac:dyDescent="0.3">
      <c r="B160" s="71" t="str">
        <f>IF(TRIM(G160)&lt;&gt;"",COUNTA($G$57:G160)&amp;"","")</f>
        <v>70</v>
      </c>
      <c r="C160" s="142"/>
      <c r="D160" s="142"/>
      <c r="E160" s="142"/>
      <c r="F160" s="69" t="s">
        <v>46</v>
      </c>
      <c r="G160" s="84">
        <v>360</v>
      </c>
      <c r="H160" s="3">
        <f>(35.82*10)</f>
        <v>358.2</v>
      </c>
      <c r="I160" s="3" t="s">
        <v>33</v>
      </c>
      <c r="J160" s="127"/>
      <c r="K160" s="128"/>
      <c r="L160" s="128"/>
      <c r="M160" s="129"/>
      <c r="N160" s="128"/>
      <c r="O160" s="128"/>
      <c r="P160" s="38">
        <f t="shared" ref="P160" si="20">O160*G160</f>
        <v>0</v>
      </c>
    </row>
    <row r="161" spans="2:16" s="70" customFormat="1" x14ac:dyDescent="0.3">
      <c r="B161" s="71" t="str">
        <f>IF(TRIM(G161)&lt;&gt;"",COUNTA($G$57:G161)&amp;"","")</f>
        <v>71</v>
      </c>
      <c r="C161" s="142"/>
      <c r="D161" s="142"/>
      <c r="E161" s="142"/>
      <c r="F161" s="69" t="s">
        <v>81</v>
      </c>
      <c r="G161" s="84">
        <v>720</v>
      </c>
      <c r="H161" s="3">
        <f>2*(35.82*10)</f>
        <v>716.4</v>
      </c>
      <c r="I161" s="3" t="s">
        <v>33</v>
      </c>
      <c r="J161" s="127"/>
      <c r="K161" s="128"/>
      <c r="L161" s="128"/>
      <c r="M161" s="129"/>
      <c r="N161" s="128"/>
      <c r="O161" s="128"/>
      <c r="P161" s="38">
        <f t="shared" ref="P161" si="21">O161*G161</f>
        <v>0</v>
      </c>
    </row>
    <row r="162" spans="2:16" s="70" customFormat="1" x14ac:dyDescent="0.3">
      <c r="B162" s="72" t="str">
        <f>IF(TRIM(G162)&lt;&gt;"",COUNTA($G$57:G162)&amp;"","")</f>
        <v/>
      </c>
      <c r="C162" s="73"/>
      <c r="D162" s="123"/>
      <c r="E162" s="114">
        <v>96000</v>
      </c>
      <c r="F162" s="141" t="s">
        <v>43</v>
      </c>
      <c r="G162" s="74"/>
      <c r="H162" s="73"/>
      <c r="I162" s="73"/>
      <c r="J162" s="73"/>
      <c r="K162" s="73"/>
      <c r="L162" s="73"/>
      <c r="M162" s="75"/>
      <c r="N162" s="73"/>
      <c r="O162" s="73"/>
      <c r="P162" s="76"/>
    </row>
    <row r="163" spans="2:16" s="70" customFormat="1" ht="14.25" customHeight="1" x14ac:dyDescent="0.3">
      <c r="B163" s="35" t="str">
        <f>IF(TRIM(G163)&lt;&gt;"",COUNTA($G$57:G163)&amp;"","")</f>
        <v>72</v>
      </c>
      <c r="C163" s="144" t="s">
        <v>124</v>
      </c>
      <c r="D163" s="147"/>
      <c r="E163" s="147"/>
      <c r="F163" s="69" t="s">
        <v>87</v>
      </c>
      <c r="G163" s="84">
        <v>270</v>
      </c>
      <c r="H163" s="3">
        <v>268.72000000000003</v>
      </c>
      <c r="I163" s="3" t="s">
        <v>33</v>
      </c>
      <c r="J163" s="127"/>
      <c r="K163" s="128"/>
      <c r="L163" s="128"/>
      <c r="M163" s="129"/>
      <c r="N163" s="128"/>
      <c r="O163" s="128"/>
      <c r="P163" s="38">
        <f t="shared" ref="P163:P167" si="22">O163*G163</f>
        <v>0</v>
      </c>
    </row>
    <row r="164" spans="2:16" s="70" customFormat="1" ht="27.6" x14ac:dyDescent="0.3">
      <c r="B164" s="35" t="str">
        <f>IF(TRIM(G164)&lt;&gt;"",COUNTA($G$57:G164)&amp;"","")</f>
        <v>73</v>
      </c>
      <c r="C164" s="146"/>
      <c r="D164" s="148"/>
      <c r="E164" s="148"/>
      <c r="F164" s="69" t="s">
        <v>151</v>
      </c>
      <c r="G164" s="84">
        <v>290</v>
      </c>
      <c r="H164" s="3">
        <f>(723.4*40%)</f>
        <v>289.36</v>
      </c>
      <c r="I164" s="3" t="s">
        <v>33</v>
      </c>
      <c r="J164" s="127"/>
      <c r="K164" s="128"/>
      <c r="L164" s="128"/>
      <c r="M164" s="129"/>
      <c r="N164" s="128"/>
      <c r="O164" s="128"/>
      <c r="P164" s="38">
        <f t="shared" si="22"/>
        <v>0</v>
      </c>
    </row>
    <row r="165" spans="2:16" s="70" customFormat="1" ht="27.6" x14ac:dyDescent="0.3">
      <c r="B165" s="35" t="str">
        <f>IF(TRIM(G165)&lt;&gt;"",COUNTA($G$57:G165)&amp;"","")</f>
        <v>74</v>
      </c>
      <c r="C165" s="146"/>
      <c r="D165" s="148"/>
      <c r="E165" s="148"/>
      <c r="F165" s="69" t="s">
        <v>152</v>
      </c>
      <c r="G165" s="84">
        <v>185</v>
      </c>
      <c r="H165" s="3">
        <f>(455.99*40%)</f>
        <v>182.39600000000002</v>
      </c>
      <c r="I165" s="3" t="s">
        <v>33</v>
      </c>
      <c r="J165" s="127"/>
      <c r="K165" s="128"/>
      <c r="L165" s="128"/>
      <c r="M165" s="129"/>
      <c r="N165" s="128"/>
      <c r="O165" s="128"/>
      <c r="P165" s="38">
        <f t="shared" si="22"/>
        <v>0</v>
      </c>
    </row>
    <row r="166" spans="2:16" s="70" customFormat="1" ht="27.6" x14ac:dyDescent="0.3">
      <c r="B166" s="35" t="str">
        <f>IF(TRIM(G166)&lt;&gt;"",COUNTA($G$57:G166)&amp;"","")</f>
        <v>75</v>
      </c>
      <c r="C166" s="146"/>
      <c r="D166" s="148"/>
      <c r="E166" s="148"/>
      <c r="F166" s="69" t="s">
        <v>153</v>
      </c>
      <c r="G166" s="84">
        <v>135</v>
      </c>
      <c r="H166" s="3">
        <f>(331.01*40%)</f>
        <v>132.404</v>
      </c>
      <c r="I166" s="3" t="s">
        <v>32</v>
      </c>
      <c r="J166" s="127"/>
      <c r="K166" s="128"/>
      <c r="L166" s="128"/>
      <c r="M166" s="129"/>
      <c r="N166" s="128"/>
      <c r="O166" s="128"/>
      <c r="P166" s="38">
        <f t="shared" si="22"/>
        <v>0</v>
      </c>
    </row>
    <row r="167" spans="2:16" s="70" customFormat="1" ht="14.25" customHeight="1" x14ac:dyDescent="0.3">
      <c r="B167" s="35" t="str">
        <f>IF(TRIM(G167)&lt;&gt;"",COUNTA($G$57:G167)&amp;"","")</f>
        <v>76</v>
      </c>
      <c r="C167" s="146"/>
      <c r="D167" s="148"/>
      <c r="E167" s="148"/>
      <c r="F167" s="69" t="s">
        <v>88</v>
      </c>
      <c r="G167" s="84">
        <v>70</v>
      </c>
      <c r="H167" s="3">
        <v>67.12</v>
      </c>
      <c r="I167" s="3" t="s">
        <v>32</v>
      </c>
      <c r="J167" s="127"/>
      <c r="K167" s="128"/>
      <c r="L167" s="128"/>
      <c r="M167" s="129"/>
      <c r="N167" s="128"/>
      <c r="O167" s="128"/>
      <c r="P167" s="38">
        <f t="shared" si="22"/>
        <v>0</v>
      </c>
    </row>
    <row r="168" spans="2:16" s="70" customFormat="1" x14ac:dyDescent="0.3">
      <c r="B168" s="72" t="str">
        <f>IF(TRIM(G168)&lt;&gt;"",COUNTA($G$57:G168)&amp;"","")</f>
        <v/>
      </c>
      <c r="C168" s="73"/>
      <c r="D168" s="123"/>
      <c r="E168" s="88">
        <v>99100</v>
      </c>
      <c r="F168" s="141" t="s">
        <v>41</v>
      </c>
      <c r="G168" s="74"/>
      <c r="H168" s="73"/>
      <c r="I168" s="73"/>
      <c r="J168" s="73"/>
      <c r="K168" s="73"/>
      <c r="L168" s="73"/>
      <c r="M168" s="75"/>
      <c r="N168" s="73"/>
      <c r="O168" s="73"/>
      <c r="P168" s="76"/>
    </row>
    <row r="169" spans="2:16" s="70" customFormat="1" x14ac:dyDescent="0.3">
      <c r="B169" s="71" t="str">
        <f>IF(TRIM(G169)&lt;&gt;"",COUNTA($G$57:G169)&amp;"","")</f>
        <v>77</v>
      </c>
      <c r="C169" s="144" t="s">
        <v>124</v>
      </c>
      <c r="D169" s="144"/>
      <c r="E169" s="144"/>
      <c r="F169" s="69" t="s">
        <v>52</v>
      </c>
      <c r="G169" s="84">
        <v>4445</v>
      </c>
      <c r="H169" s="3">
        <f>(464.58*10)-(204)</f>
        <v>4441.8</v>
      </c>
      <c r="I169" s="3" t="s">
        <v>33</v>
      </c>
      <c r="J169" s="127"/>
      <c r="K169" s="128"/>
      <c r="L169" s="128"/>
      <c r="M169" s="129"/>
      <c r="N169" s="128"/>
      <c r="O169" s="128"/>
      <c r="P169" s="38">
        <f t="shared" ref="P169" si="23">O169*G169</f>
        <v>0</v>
      </c>
    </row>
    <row r="170" spans="2:16" s="70" customFormat="1" x14ac:dyDescent="0.3">
      <c r="B170" s="71" t="str">
        <f>IF(TRIM(G170)&lt;&gt;"",COUNTA($G$57:G170)&amp;"","")</f>
        <v>78</v>
      </c>
      <c r="C170" s="146"/>
      <c r="D170" s="146"/>
      <c r="E170" s="146"/>
      <c r="F170" s="69" t="s">
        <v>106</v>
      </c>
      <c r="G170" s="84">
        <v>1570</v>
      </c>
      <c r="H170" s="3">
        <v>1567.23</v>
      </c>
      <c r="I170" s="3" t="s">
        <v>33</v>
      </c>
      <c r="J170" s="127"/>
      <c r="K170" s="128"/>
      <c r="L170" s="128"/>
      <c r="M170" s="129"/>
      <c r="N170" s="128"/>
      <c r="O170" s="128"/>
      <c r="P170" s="38">
        <f t="shared" ref="P170" si="24">O170*G170</f>
        <v>0</v>
      </c>
    </row>
    <row r="171" spans="2:16" s="70" customFormat="1" x14ac:dyDescent="0.3">
      <c r="B171" s="71" t="str">
        <f>IF(TRIM(G171)&lt;&gt;"",COUNTA($G$57:G171)&amp;"","")</f>
        <v>79</v>
      </c>
      <c r="C171" s="146"/>
      <c r="D171" s="146"/>
      <c r="E171" s="146"/>
      <c r="F171" s="69" t="s">
        <v>107</v>
      </c>
      <c r="G171" s="84">
        <v>150</v>
      </c>
      <c r="H171" s="3">
        <v>146.56</v>
      </c>
      <c r="I171" s="3" t="s">
        <v>33</v>
      </c>
      <c r="J171" s="127"/>
      <c r="K171" s="128"/>
      <c r="L171" s="128"/>
      <c r="M171" s="129"/>
      <c r="N171" s="128"/>
      <c r="O171" s="128"/>
      <c r="P171" s="38">
        <f t="shared" ref="P171:P175" si="25">O171*G171</f>
        <v>0</v>
      </c>
    </row>
    <row r="172" spans="2:16" s="70" customFormat="1" x14ac:dyDescent="0.3">
      <c r="B172" s="71" t="str">
        <f>IF(TRIM(G172)&lt;&gt;"",COUNTA($G$57:G172)&amp;"","")</f>
        <v>80</v>
      </c>
      <c r="C172" s="146"/>
      <c r="D172" s="146"/>
      <c r="E172" s="146"/>
      <c r="F172" s="69" t="s">
        <v>108</v>
      </c>
      <c r="G172" s="84">
        <v>240</v>
      </c>
      <c r="H172" s="3">
        <f>(19.11*10)+(19.32*7)-(87)</f>
        <v>239.34000000000003</v>
      </c>
      <c r="I172" s="3" t="s">
        <v>33</v>
      </c>
      <c r="J172" s="127"/>
      <c r="K172" s="128"/>
      <c r="L172" s="128"/>
      <c r="M172" s="129"/>
      <c r="N172" s="128"/>
      <c r="O172" s="128"/>
      <c r="P172" s="38">
        <f t="shared" ref="P172" si="26">O172*G172</f>
        <v>0</v>
      </c>
    </row>
    <row r="173" spans="2:16" s="70" customFormat="1" x14ac:dyDescent="0.3">
      <c r="B173" s="71" t="str">
        <f>IF(TRIM(G173)&lt;&gt;"",COUNTA($G$57:G173)&amp;"","")</f>
        <v>81</v>
      </c>
      <c r="C173" s="146"/>
      <c r="D173" s="146"/>
      <c r="E173" s="146"/>
      <c r="F173" s="69" t="s">
        <v>53</v>
      </c>
      <c r="G173" s="84">
        <v>10</v>
      </c>
      <c r="H173" s="3"/>
      <c r="I173" s="3" t="s">
        <v>35</v>
      </c>
      <c r="J173" s="127"/>
      <c r="K173" s="128"/>
      <c r="L173" s="128"/>
      <c r="M173" s="129"/>
      <c r="N173" s="128"/>
      <c r="O173" s="128"/>
      <c r="P173" s="38">
        <f t="shared" si="25"/>
        <v>0</v>
      </c>
    </row>
    <row r="174" spans="2:16" s="70" customFormat="1" x14ac:dyDescent="0.3">
      <c r="B174" s="71" t="str">
        <f>IF(TRIM(G174)&lt;&gt;"",COUNTA($G$57:G174)&amp;"","")</f>
        <v>82</v>
      </c>
      <c r="C174" s="146"/>
      <c r="D174" s="146"/>
      <c r="E174" s="146"/>
      <c r="F174" s="69" t="s">
        <v>109</v>
      </c>
      <c r="G174" s="84">
        <v>5</v>
      </c>
      <c r="H174" s="3"/>
      <c r="I174" s="3" t="s">
        <v>35</v>
      </c>
      <c r="J174" s="127"/>
      <c r="K174" s="128"/>
      <c r="L174" s="128"/>
      <c r="M174" s="129"/>
      <c r="N174" s="128"/>
      <c r="O174" s="128"/>
      <c r="P174" s="38">
        <f t="shared" si="25"/>
        <v>0</v>
      </c>
    </row>
    <row r="175" spans="2:16" s="70" customFormat="1" x14ac:dyDescent="0.3">
      <c r="B175" s="71" t="str">
        <f>IF(TRIM(G175)&lt;&gt;"",COUNTA($G$57:G175)&amp;"","")</f>
        <v>83</v>
      </c>
      <c r="C175" s="146"/>
      <c r="D175" s="146"/>
      <c r="E175" s="146"/>
      <c r="F175" s="69" t="s">
        <v>54</v>
      </c>
      <c r="G175" s="84">
        <v>1</v>
      </c>
      <c r="H175" s="3"/>
      <c r="I175" s="3" t="s">
        <v>35</v>
      </c>
      <c r="J175" s="127"/>
      <c r="K175" s="128"/>
      <c r="L175" s="128"/>
      <c r="M175" s="129"/>
      <c r="N175" s="128"/>
      <c r="O175" s="128"/>
      <c r="P175" s="38">
        <f t="shared" si="25"/>
        <v>0</v>
      </c>
    </row>
    <row r="176" spans="2:16" s="70" customFormat="1" ht="14.4" thickBot="1" x14ac:dyDescent="0.35">
      <c r="B176" s="71" t="str">
        <f>IF(TRIM(G176)&lt;&gt;"",COUNTA($G$57:G176)&amp;"","")</f>
        <v/>
      </c>
      <c r="C176" s="110"/>
      <c r="D176" s="110"/>
      <c r="E176" s="110"/>
      <c r="F176" s="15" t="s">
        <v>7</v>
      </c>
      <c r="G176" s="98"/>
      <c r="H176" s="99"/>
      <c r="I176" s="99"/>
      <c r="J176" s="100"/>
      <c r="K176" s="100"/>
      <c r="L176" s="17"/>
      <c r="M176" s="57"/>
      <c r="N176" s="100"/>
      <c r="O176" s="17"/>
      <c r="P176" s="39">
        <f>SUM(P136:P175)</f>
        <v>0</v>
      </c>
    </row>
    <row r="177" spans="2:21" s="70" customFormat="1" x14ac:dyDescent="0.3">
      <c r="B177" s="71" t="str">
        <f>IF(TRIM(G177)&lt;&gt;"",COUNTA($G$57:G177)&amp;"","")</f>
        <v/>
      </c>
      <c r="C177" s="110"/>
      <c r="D177" s="110"/>
      <c r="E177" s="110"/>
      <c r="F177" s="15"/>
      <c r="G177" s="101"/>
      <c r="H177" s="102"/>
      <c r="I177" s="102"/>
      <c r="J177" s="90"/>
      <c r="K177" s="90"/>
      <c r="L177" s="91"/>
      <c r="M177" s="92"/>
      <c r="N177" s="90"/>
      <c r="O177" s="91"/>
      <c r="P177" s="93"/>
    </row>
    <row r="178" spans="2:21" s="70" customFormat="1" x14ac:dyDescent="0.3">
      <c r="B178" s="71" t="str">
        <f>IF(TRIM(G178)&lt;&gt;"",COUNTA($G$57:G178)&amp;"","")</f>
        <v/>
      </c>
      <c r="C178" s="110"/>
      <c r="D178" s="110"/>
      <c r="E178" s="110"/>
      <c r="F178" s="15"/>
      <c r="G178" s="84"/>
      <c r="H178" s="3"/>
      <c r="I178" s="3"/>
      <c r="J178" s="5"/>
      <c r="K178" s="5"/>
      <c r="L178" s="103"/>
      <c r="M178" s="95"/>
      <c r="N178" s="5"/>
      <c r="O178" s="103"/>
      <c r="P178" s="96"/>
    </row>
    <row r="179" spans="2:21" s="70" customFormat="1" x14ac:dyDescent="0.3">
      <c r="B179" s="72" t="str">
        <f>IF(TRIM(G179)&lt;&gt;"",COUNTA($G$57:G179)&amp;"","")</f>
        <v/>
      </c>
      <c r="C179" s="73"/>
      <c r="D179" s="73"/>
      <c r="E179" s="88">
        <v>110000</v>
      </c>
      <c r="F179" s="2" t="s">
        <v>125</v>
      </c>
      <c r="G179" s="74"/>
      <c r="H179" s="73"/>
      <c r="I179" s="73"/>
      <c r="J179" s="73"/>
      <c r="K179" s="73"/>
      <c r="L179" s="73"/>
      <c r="M179" s="75"/>
      <c r="N179" s="73"/>
      <c r="O179" s="73"/>
      <c r="P179" s="76"/>
    </row>
    <row r="180" spans="2:21" s="70" customFormat="1" ht="27.6" x14ac:dyDescent="0.3">
      <c r="B180" s="35" t="str">
        <f>IF(TRIM(G180)&lt;&gt;"",COUNTA($G$57:G180)&amp;"","")</f>
        <v>84</v>
      </c>
      <c r="C180" s="111" t="s">
        <v>124</v>
      </c>
      <c r="D180" s="111"/>
      <c r="E180" s="111"/>
      <c r="F180" s="109" t="s">
        <v>126</v>
      </c>
      <c r="G180" s="107">
        <v>1</v>
      </c>
      <c r="H180" s="110"/>
      <c r="I180" s="110" t="s">
        <v>35</v>
      </c>
      <c r="J180" s="127"/>
      <c r="K180" s="128"/>
      <c r="L180" s="128"/>
      <c r="M180" s="129"/>
      <c r="N180" s="128"/>
      <c r="O180" s="128"/>
      <c r="P180" s="38">
        <f t="shared" ref="P180" si="27">O180*G180</f>
        <v>0</v>
      </c>
    </row>
    <row r="181" spans="2:21" s="70" customFormat="1" x14ac:dyDescent="0.3">
      <c r="B181" s="35" t="str">
        <f>IF(TRIM(G181)&lt;&gt;"",COUNTA($G$57:G181)&amp;"","")</f>
        <v>85</v>
      </c>
      <c r="C181" s="111"/>
      <c r="D181" s="111"/>
      <c r="E181" s="111"/>
      <c r="F181" s="109" t="s">
        <v>154</v>
      </c>
      <c r="G181" s="107">
        <v>1</v>
      </c>
      <c r="H181" s="110"/>
      <c r="I181" s="110" t="s">
        <v>35</v>
      </c>
      <c r="J181" s="127"/>
      <c r="K181" s="128"/>
      <c r="L181" s="128"/>
      <c r="M181" s="129"/>
      <c r="N181" s="128"/>
      <c r="O181" s="128"/>
      <c r="P181" s="38">
        <f t="shared" ref="P181" si="28">O181*G181</f>
        <v>0</v>
      </c>
    </row>
    <row r="182" spans="2:21" s="70" customFormat="1" x14ac:dyDescent="0.3">
      <c r="B182" s="35" t="str">
        <f>IF(TRIM(G182)&lt;&gt;"",COUNTA($G$57:G182)&amp;"","")</f>
        <v>86</v>
      </c>
      <c r="C182" s="111"/>
      <c r="D182" s="111"/>
      <c r="E182" s="111"/>
      <c r="F182" s="109" t="s">
        <v>148</v>
      </c>
      <c r="G182" s="107">
        <v>1</v>
      </c>
      <c r="H182" s="110"/>
      <c r="I182" s="110" t="s">
        <v>35</v>
      </c>
      <c r="J182" s="127"/>
      <c r="K182" s="128"/>
      <c r="L182" s="128"/>
      <c r="M182" s="129"/>
      <c r="N182" s="128"/>
      <c r="O182" s="128"/>
      <c r="P182" s="38">
        <f t="shared" ref="P182" si="29">O182*G182</f>
        <v>0</v>
      </c>
    </row>
    <row r="183" spans="2:21" s="70" customFormat="1" x14ac:dyDescent="0.3">
      <c r="B183" s="35" t="str">
        <f>IF(TRIM(G183)&lt;&gt;"",COUNTA($G$57:G183)&amp;"","")</f>
        <v>87</v>
      </c>
      <c r="C183" s="111"/>
      <c r="D183" s="111"/>
      <c r="E183" s="111"/>
      <c r="F183" s="109" t="s">
        <v>149</v>
      </c>
      <c r="G183" s="107">
        <v>1</v>
      </c>
      <c r="H183" s="110"/>
      <c r="I183" s="110" t="s">
        <v>35</v>
      </c>
      <c r="J183" s="127"/>
      <c r="K183" s="128"/>
      <c r="L183" s="128"/>
      <c r="M183" s="129"/>
      <c r="N183" s="128"/>
      <c r="O183" s="128"/>
      <c r="P183" s="38">
        <f t="shared" ref="P183:P184" si="30">O183*G183</f>
        <v>0</v>
      </c>
    </row>
    <row r="184" spans="2:21" s="70" customFormat="1" x14ac:dyDescent="0.3">
      <c r="B184" s="35" t="str">
        <f>IF(TRIM(G184)&lt;&gt;"",COUNTA($G$57:G184)&amp;"","")</f>
        <v>88</v>
      </c>
      <c r="C184" s="111"/>
      <c r="D184" s="111"/>
      <c r="E184" s="111"/>
      <c r="F184" s="109" t="s">
        <v>150</v>
      </c>
      <c r="G184" s="107">
        <v>1</v>
      </c>
      <c r="H184" s="110"/>
      <c r="I184" s="110" t="s">
        <v>35</v>
      </c>
      <c r="J184" s="127"/>
      <c r="K184" s="128"/>
      <c r="L184" s="128"/>
      <c r="M184" s="129"/>
      <c r="N184" s="128"/>
      <c r="O184" s="128"/>
      <c r="P184" s="38">
        <f t="shared" si="30"/>
        <v>0</v>
      </c>
    </row>
    <row r="185" spans="2:21" s="70" customFormat="1" ht="14.4" thickBot="1" x14ac:dyDescent="0.35">
      <c r="B185" s="35" t="str">
        <f>IF(TRIM(G185)&lt;&gt;"",COUNTA($G$57:G185)&amp;"","")</f>
        <v/>
      </c>
      <c r="C185" s="110"/>
      <c r="D185" s="110"/>
      <c r="E185" s="110"/>
      <c r="F185" s="15" t="s">
        <v>7</v>
      </c>
      <c r="G185" s="26"/>
      <c r="H185" s="16"/>
      <c r="I185" s="16"/>
      <c r="J185" s="17"/>
      <c r="K185" s="17"/>
      <c r="L185" s="17"/>
      <c r="M185" s="57"/>
      <c r="N185" s="17"/>
      <c r="O185" s="17"/>
      <c r="P185" s="39">
        <f>SUM(P180:P184)</f>
        <v>0</v>
      </c>
    </row>
    <row r="186" spans="2:21" s="70" customFormat="1" x14ac:dyDescent="0.3">
      <c r="B186" s="35" t="str">
        <f>IF(TRIM(G186)&lt;&gt;"",COUNTA($G$57:G186)&amp;"","")</f>
        <v/>
      </c>
      <c r="C186" s="110"/>
      <c r="D186" s="110"/>
      <c r="E186" s="110"/>
      <c r="G186" s="84"/>
      <c r="H186" s="3"/>
      <c r="I186" s="3"/>
      <c r="J186" s="5"/>
      <c r="K186" s="5"/>
      <c r="L186" s="5"/>
      <c r="M186" s="56"/>
      <c r="N186" s="5"/>
      <c r="O186" s="5"/>
      <c r="P186" s="38"/>
    </row>
    <row r="187" spans="2:21" s="21" customFormat="1" x14ac:dyDescent="0.3">
      <c r="B187" s="35" t="str">
        <f>IF(TRIM(G187)&lt;&gt;"",COUNTA($G$57:G187)&amp;"","")</f>
        <v/>
      </c>
      <c r="C187" s="110"/>
      <c r="D187" s="110"/>
      <c r="E187" s="110"/>
      <c r="F187" s="69"/>
      <c r="G187" s="84"/>
      <c r="H187" s="3"/>
      <c r="I187" s="3"/>
      <c r="J187" s="5"/>
      <c r="K187" s="5"/>
      <c r="L187" s="5"/>
      <c r="M187" s="56"/>
      <c r="N187" s="5"/>
      <c r="O187" s="5"/>
      <c r="P187" s="38"/>
      <c r="U187" s="70"/>
    </row>
    <row r="188" spans="2:21" s="70" customFormat="1" x14ac:dyDescent="0.3">
      <c r="B188" s="72" t="str">
        <f>IF(TRIM(G188)&lt;&gt;"",COUNTA($G$57:G188)&amp;"","")</f>
        <v/>
      </c>
      <c r="C188" s="73"/>
      <c r="D188" s="73"/>
      <c r="E188" s="88">
        <v>120000</v>
      </c>
      <c r="F188" s="2" t="s">
        <v>95</v>
      </c>
      <c r="G188" s="74"/>
      <c r="H188" s="73"/>
      <c r="I188" s="73"/>
      <c r="J188" s="73"/>
      <c r="K188" s="73"/>
      <c r="L188" s="73"/>
      <c r="M188" s="75"/>
      <c r="N188" s="73"/>
      <c r="O188" s="73"/>
      <c r="P188" s="76"/>
    </row>
    <row r="189" spans="2:21" s="21" customFormat="1" x14ac:dyDescent="0.3">
      <c r="B189" s="71" t="str">
        <f>IF(TRIM(G189)&lt;&gt;"",COUNTA($G$57:G189)&amp;"","")</f>
        <v>89</v>
      </c>
      <c r="C189" s="144" t="s">
        <v>124</v>
      </c>
      <c r="D189" s="144"/>
      <c r="E189" s="144"/>
      <c r="F189" s="69" t="s">
        <v>96</v>
      </c>
      <c r="G189" s="84">
        <v>26</v>
      </c>
      <c r="H189" s="3">
        <v>25.8</v>
      </c>
      <c r="I189" s="3" t="s">
        <v>33</v>
      </c>
      <c r="J189" s="127"/>
      <c r="K189" s="128"/>
      <c r="L189" s="128"/>
      <c r="M189" s="129"/>
      <c r="N189" s="128"/>
      <c r="O189" s="128"/>
      <c r="P189" s="38">
        <f t="shared" ref="P189:P190" si="31">O189*G189</f>
        <v>0</v>
      </c>
      <c r="S189" s="70"/>
      <c r="U189" s="70"/>
    </row>
    <row r="190" spans="2:21" s="70" customFormat="1" x14ac:dyDescent="0.3">
      <c r="B190" s="71" t="str">
        <f>IF(TRIM(G190)&lt;&gt;"",COUNTA($G$57:G190)&amp;"","")</f>
        <v>90</v>
      </c>
      <c r="C190" s="145"/>
      <c r="D190" s="145"/>
      <c r="E190" s="145"/>
      <c r="F190" s="69" t="s">
        <v>97</v>
      </c>
      <c r="G190" s="84">
        <v>20</v>
      </c>
      <c r="H190" s="3">
        <v>17.399999999999999</v>
      </c>
      <c r="I190" s="3" t="s">
        <v>32</v>
      </c>
      <c r="J190" s="127"/>
      <c r="K190" s="128"/>
      <c r="L190" s="128"/>
      <c r="M190" s="129"/>
      <c r="N190" s="128"/>
      <c r="O190" s="128"/>
      <c r="P190" s="38">
        <f t="shared" si="31"/>
        <v>0</v>
      </c>
    </row>
    <row r="191" spans="2:21" s="70" customFormat="1" ht="14.4" thickBot="1" x14ac:dyDescent="0.35">
      <c r="B191" s="71" t="str">
        <f>IF(TRIM(G191)&lt;&gt;"",COUNTA($G$57:G191)&amp;"","")</f>
        <v/>
      </c>
      <c r="C191" s="110"/>
      <c r="D191" s="110"/>
      <c r="E191" s="110"/>
      <c r="F191" s="15" t="s">
        <v>7</v>
      </c>
      <c r="G191" s="98"/>
      <c r="H191" s="99"/>
      <c r="I191" s="99"/>
      <c r="J191" s="100"/>
      <c r="K191" s="100"/>
      <c r="L191" s="17"/>
      <c r="M191" s="57"/>
      <c r="N191" s="100"/>
      <c r="O191" s="17"/>
      <c r="P191" s="39">
        <f>SUM(P189:P190)</f>
        <v>0</v>
      </c>
    </row>
    <row r="192" spans="2:21" s="70" customFormat="1" x14ac:dyDescent="0.3">
      <c r="B192" s="71" t="str">
        <f>IF(TRIM(G192)&lt;&gt;"",COUNTA($G$57:G192)&amp;"","")</f>
        <v/>
      </c>
      <c r="C192" s="110"/>
      <c r="D192" s="110"/>
      <c r="E192" s="110"/>
      <c r="F192" s="15"/>
      <c r="G192" s="101"/>
      <c r="H192" s="102"/>
      <c r="I192" s="102"/>
      <c r="J192" s="90"/>
      <c r="K192" s="90"/>
      <c r="L192" s="91"/>
      <c r="M192" s="92"/>
      <c r="N192" s="90"/>
      <c r="O192" s="91"/>
      <c r="P192" s="93"/>
    </row>
    <row r="193" spans="2:16" s="70" customFormat="1" x14ac:dyDescent="0.3">
      <c r="B193" s="71" t="str">
        <f>IF(TRIM(G193)&lt;&gt;"",COUNTA($G$57:G193)&amp;"","")</f>
        <v/>
      </c>
      <c r="C193" s="110"/>
      <c r="D193" s="110"/>
      <c r="E193" s="110"/>
      <c r="F193" s="15"/>
      <c r="G193" s="84"/>
      <c r="H193" s="3"/>
      <c r="I193" s="3"/>
      <c r="J193" s="5"/>
      <c r="K193" s="5"/>
      <c r="L193" s="103"/>
      <c r="M193" s="95"/>
      <c r="N193" s="5"/>
      <c r="O193" s="103"/>
      <c r="P193" s="96"/>
    </row>
    <row r="194" spans="2:16" s="70" customFormat="1" ht="27.6" x14ac:dyDescent="0.3">
      <c r="B194" s="72" t="str">
        <f>IF(TRIM(G194)&lt;&gt;"",COUNTA($G$57:G194)&amp;"","")</f>
        <v/>
      </c>
      <c r="C194" s="73"/>
      <c r="D194" s="73"/>
      <c r="E194" s="88">
        <v>150000</v>
      </c>
      <c r="F194" s="2" t="s">
        <v>127</v>
      </c>
      <c r="G194" s="74"/>
      <c r="H194" s="73"/>
      <c r="I194" s="73"/>
      <c r="J194" s="73"/>
      <c r="K194" s="73"/>
      <c r="L194" s="73"/>
      <c r="M194" s="75"/>
      <c r="N194" s="73"/>
      <c r="O194" s="73"/>
      <c r="P194" s="76"/>
    </row>
    <row r="195" spans="2:16" s="70" customFormat="1" x14ac:dyDescent="0.3">
      <c r="B195" s="35" t="str">
        <f>IF(TRIM(G195)&lt;&gt;"",COUNTA($G$57:G195)&amp;"","")</f>
        <v>91</v>
      </c>
      <c r="C195" s="111"/>
      <c r="D195" s="111"/>
      <c r="E195" s="111"/>
      <c r="F195" s="69" t="s">
        <v>128</v>
      </c>
      <c r="G195" s="3">
        <v>1</v>
      </c>
      <c r="H195" s="3">
        <v>1</v>
      </c>
      <c r="I195" s="3" t="s">
        <v>35</v>
      </c>
      <c r="J195" s="127"/>
      <c r="K195" s="128"/>
      <c r="L195" s="128"/>
      <c r="M195" s="129"/>
      <c r="N195" s="128"/>
      <c r="O195" s="128"/>
      <c r="P195" s="38">
        <f t="shared" ref="P195" si="32">O195*G195</f>
        <v>0</v>
      </c>
    </row>
    <row r="196" spans="2:16" s="70" customFormat="1" x14ac:dyDescent="0.3">
      <c r="B196" s="35" t="str">
        <f>IF(TRIM(G196)&lt;&gt;"",COUNTA($G$57:G196)&amp;"","")</f>
        <v>92</v>
      </c>
      <c r="C196" s="113"/>
      <c r="D196" s="113"/>
      <c r="E196" s="113"/>
      <c r="F196" s="136" t="s">
        <v>129</v>
      </c>
      <c r="G196" s="3">
        <v>1</v>
      </c>
      <c r="H196" s="3"/>
      <c r="I196" s="3" t="s">
        <v>4</v>
      </c>
      <c r="J196" s="127"/>
      <c r="K196" s="128"/>
      <c r="L196" s="128"/>
      <c r="M196" s="129"/>
      <c r="N196" s="128"/>
      <c r="O196" s="128"/>
      <c r="P196" s="38">
        <f t="shared" ref="P196" si="33">O196*G196</f>
        <v>0</v>
      </c>
    </row>
    <row r="197" spans="2:16" s="70" customFormat="1" ht="14.4" thickBot="1" x14ac:dyDescent="0.35">
      <c r="B197" s="35" t="str">
        <f>IF(TRIM(G197)&lt;&gt;"",COUNTA($G$57:G197)&amp;"","")</f>
        <v/>
      </c>
      <c r="C197" s="110"/>
      <c r="D197" s="110"/>
      <c r="E197" s="110"/>
      <c r="F197" s="15" t="s">
        <v>7</v>
      </c>
      <c r="G197" s="98"/>
      <c r="H197" s="99"/>
      <c r="I197" s="99"/>
      <c r="J197" s="100"/>
      <c r="K197" s="100"/>
      <c r="L197" s="17"/>
      <c r="M197" s="57"/>
      <c r="N197" s="100"/>
      <c r="O197" s="17"/>
      <c r="P197" s="39">
        <f>SUM(P195:P196)</f>
        <v>0</v>
      </c>
    </row>
    <row r="198" spans="2:16" s="70" customFormat="1" x14ac:dyDescent="0.3">
      <c r="B198" s="35" t="str">
        <f>IF(TRIM(G198)&lt;&gt;"",COUNTA($G$57:G198)&amp;"","")</f>
        <v/>
      </c>
      <c r="C198" s="110"/>
      <c r="D198" s="110"/>
      <c r="E198" s="110"/>
      <c r="F198" s="69"/>
      <c r="G198" s="101"/>
      <c r="H198" s="102"/>
      <c r="I198" s="102"/>
      <c r="J198" s="90"/>
      <c r="K198" s="90"/>
      <c r="L198" s="91"/>
      <c r="M198" s="92"/>
      <c r="N198" s="90"/>
      <c r="O198" s="91"/>
      <c r="P198" s="93"/>
    </row>
    <row r="199" spans="2:16" s="70" customFormat="1" x14ac:dyDescent="0.3">
      <c r="B199" s="35" t="str">
        <f>IF(TRIM(G199)&lt;&gt;"",COUNTA($G$57:G199)&amp;"","")</f>
        <v/>
      </c>
      <c r="C199" s="110"/>
      <c r="D199" s="110"/>
      <c r="E199" s="110"/>
      <c r="F199" s="69"/>
      <c r="G199" s="84"/>
      <c r="H199" s="3"/>
      <c r="I199" s="3"/>
      <c r="J199" s="5"/>
      <c r="K199" s="5"/>
      <c r="L199" s="103"/>
      <c r="M199" s="95"/>
      <c r="N199" s="5"/>
      <c r="O199" s="103"/>
      <c r="P199" s="96"/>
    </row>
    <row r="200" spans="2:16" s="70" customFormat="1" x14ac:dyDescent="0.3">
      <c r="B200" s="72" t="str">
        <f>IF(TRIM(G200)&lt;&gt;"",COUNTA($G$57:G200)&amp;"","")</f>
        <v/>
      </c>
      <c r="C200" s="73"/>
      <c r="D200" s="73"/>
      <c r="E200" s="88">
        <v>150000</v>
      </c>
      <c r="F200" s="2" t="s">
        <v>130</v>
      </c>
      <c r="G200" s="74"/>
      <c r="H200" s="73"/>
      <c r="I200" s="73"/>
      <c r="J200" s="73"/>
      <c r="K200" s="73"/>
      <c r="L200" s="73"/>
      <c r="M200" s="75"/>
      <c r="N200" s="73"/>
      <c r="O200" s="73"/>
      <c r="P200" s="76"/>
    </row>
    <row r="201" spans="2:16" s="70" customFormat="1" x14ac:dyDescent="0.3">
      <c r="B201" s="35" t="str">
        <f>IF(TRIM(G201)&lt;&gt;"",COUNTA($G$57:G201)&amp;"","")</f>
        <v>93</v>
      </c>
      <c r="C201" s="143"/>
      <c r="D201" s="143"/>
      <c r="E201" s="143"/>
      <c r="F201" s="69" t="s">
        <v>131</v>
      </c>
      <c r="G201" s="84">
        <v>1</v>
      </c>
      <c r="H201" s="3">
        <v>2</v>
      </c>
      <c r="I201" s="3" t="s">
        <v>35</v>
      </c>
      <c r="J201" s="127"/>
      <c r="K201" s="128"/>
      <c r="L201" s="128"/>
      <c r="M201" s="129"/>
      <c r="N201" s="128"/>
      <c r="O201" s="128"/>
      <c r="P201" s="38">
        <f t="shared" ref="P201:P208" si="34">O201*G201</f>
        <v>0</v>
      </c>
    </row>
    <row r="202" spans="2:16" s="70" customFormat="1" x14ac:dyDescent="0.3">
      <c r="B202" s="35" t="str">
        <f>IF(TRIM(G202)&lt;&gt;"",COUNTA($G$57:G202)&amp;"","")</f>
        <v>94</v>
      </c>
      <c r="C202" s="143"/>
      <c r="D202" s="143"/>
      <c r="E202" s="143"/>
      <c r="F202" s="69" t="s">
        <v>155</v>
      </c>
      <c r="G202" s="84">
        <v>1</v>
      </c>
      <c r="H202" s="3">
        <v>2</v>
      </c>
      <c r="I202" s="3" t="s">
        <v>35</v>
      </c>
      <c r="J202" s="127"/>
      <c r="K202" s="128"/>
      <c r="L202" s="128"/>
      <c r="M202" s="129"/>
      <c r="N202" s="128"/>
      <c r="O202" s="128"/>
      <c r="P202" s="38">
        <f t="shared" ref="P202" si="35">O202*G202</f>
        <v>0</v>
      </c>
    </row>
    <row r="203" spans="2:16" s="70" customFormat="1" x14ac:dyDescent="0.3">
      <c r="B203" s="35" t="str">
        <f>IF(TRIM(G203)&lt;&gt;"",COUNTA($G$57:G203)&amp;"","")</f>
        <v>95</v>
      </c>
      <c r="C203" s="143"/>
      <c r="D203" s="143"/>
      <c r="E203" s="143"/>
      <c r="F203" s="69" t="s">
        <v>132</v>
      </c>
      <c r="G203" s="84">
        <v>1</v>
      </c>
      <c r="H203" s="3">
        <v>2</v>
      </c>
      <c r="I203" s="3" t="s">
        <v>35</v>
      </c>
      <c r="J203" s="127"/>
      <c r="K203" s="128"/>
      <c r="L203" s="128"/>
      <c r="M203" s="133"/>
      <c r="N203" s="128"/>
      <c r="O203" s="128"/>
      <c r="P203" s="38">
        <f t="shared" si="34"/>
        <v>0</v>
      </c>
    </row>
    <row r="204" spans="2:16" s="70" customFormat="1" x14ac:dyDescent="0.3">
      <c r="B204" s="35" t="str">
        <f>IF(TRIM(G204)&lt;&gt;"",COUNTA($G$57:G204)&amp;"","")</f>
        <v>96</v>
      </c>
      <c r="C204" s="143"/>
      <c r="D204" s="143"/>
      <c r="E204" s="143"/>
      <c r="F204" s="69" t="s">
        <v>133</v>
      </c>
      <c r="G204" s="84">
        <v>1</v>
      </c>
      <c r="H204" s="3">
        <v>1</v>
      </c>
      <c r="I204" s="3" t="s">
        <v>35</v>
      </c>
      <c r="J204" s="127"/>
      <c r="K204" s="128"/>
      <c r="L204" s="128"/>
      <c r="M204" s="133"/>
      <c r="N204" s="128"/>
      <c r="O204" s="128"/>
      <c r="P204" s="38">
        <f t="shared" si="34"/>
        <v>0</v>
      </c>
    </row>
    <row r="205" spans="2:16" s="70" customFormat="1" x14ac:dyDescent="0.3">
      <c r="B205" s="35" t="str">
        <f>IF(TRIM(G205)&lt;&gt;"",COUNTA($G$57:G205)&amp;"","")</f>
        <v>97</v>
      </c>
      <c r="C205" s="143"/>
      <c r="D205" s="143"/>
      <c r="E205" s="143"/>
      <c r="F205" s="69" t="s">
        <v>134</v>
      </c>
      <c r="G205" s="84">
        <v>2</v>
      </c>
      <c r="H205" s="3">
        <v>10</v>
      </c>
      <c r="I205" s="3" t="s">
        <v>35</v>
      </c>
      <c r="J205" s="127"/>
      <c r="K205" s="128"/>
      <c r="L205" s="128"/>
      <c r="M205" s="133"/>
      <c r="N205" s="128"/>
      <c r="O205" s="128"/>
      <c r="P205" s="38">
        <f t="shared" si="34"/>
        <v>0</v>
      </c>
    </row>
    <row r="206" spans="2:16" s="70" customFormat="1" x14ac:dyDescent="0.3">
      <c r="B206" s="35" t="str">
        <f>IF(TRIM(G206)&lt;&gt;"",COUNTA($G$57:G206)&amp;"","")</f>
        <v>98</v>
      </c>
      <c r="C206" s="143"/>
      <c r="D206" s="143"/>
      <c r="E206" s="143"/>
      <c r="F206" s="69" t="s">
        <v>135</v>
      </c>
      <c r="G206" s="84">
        <v>2</v>
      </c>
      <c r="H206" s="3">
        <v>55</v>
      </c>
      <c r="I206" s="3" t="s">
        <v>35</v>
      </c>
      <c r="J206" s="127"/>
      <c r="K206" s="128"/>
      <c r="L206" s="128"/>
      <c r="M206" s="133"/>
      <c r="N206" s="128"/>
      <c r="O206" s="128"/>
      <c r="P206" s="38">
        <f t="shared" si="34"/>
        <v>0</v>
      </c>
    </row>
    <row r="207" spans="2:16" s="70" customFormat="1" x14ac:dyDescent="0.3">
      <c r="B207" s="35" t="str">
        <f>IF(TRIM(G207)&lt;&gt;"",COUNTA($G$57:G207)&amp;"","")</f>
        <v>99</v>
      </c>
      <c r="C207" s="143"/>
      <c r="D207" s="143"/>
      <c r="E207" s="143"/>
      <c r="F207" s="69" t="s">
        <v>136</v>
      </c>
      <c r="G207" s="108">
        <v>1</v>
      </c>
      <c r="H207" s="4">
        <v>5</v>
      </c>
      <c r="I207" s="3" t="s">
        <v>35</v>
      </c>
      <c r="J207" s="127"/>
      <c r="K207" s="128"/>
      <c r="L207" s="128"/>
      <c r="M207" s="133"/>
      <c r="N207" s="128"/>
      <c r="O207" s="128"/>
      <c r="P207" s="38">
        <f t="shared" si="34"/>
        <v>0</v>
      </c>
    </row>
    <row r="208" spans="2:16" s="70" customFormat="1" x14ac:dyDescent="0.3">
      <c r="B208" s="35" t="str">
        <f>IF(TRIM(G208)&lt;&gt;"",COUNTA($G$57:G208)&amp;"","")</f>
        <v>100</v>
      </c>
      <c r="C208" s="143"/>
      <c r="D208" s="143"/>
      <c r="E208" s="143"/>
      <c r="F208" s="69" t="s">
        <v>137</v>
      </c>
      <c r="G208" s="108">
        <v>5</v>
      </c>
      <c r="H208" s="4">
        <v>31</v>
      </c>
      <c r="I208" s="3" t="s">
        <v>35</v>
      </c>
      <c r="J208" s="127"/>
      <c r="K208" s="128"/>
      <c r="L208" s="128"/>
      <c r="M208" s="133"/>
      <c r="N208" s="128"/>
      <c r="O208" s="128"/>
      <c r="P208" s="38">
        <f t="shared" si="34"/>
        <v>0</v>
      </c>
    </row>
    <row r="209" spans="2:16" s="70" customFormat="1" x14ac:dyDescent="0.3">
      <c r="B209" s="35" t="str">
        <f>IF(TRIM(G209)&lt;&gt;"",COUNTA($G$57:G209)&amp;"","")</f>
        <v>101</v>
      </c>
      <c r="C209" s="126"/>
      <c r="D209" s="126"/>
      <c r="E209" s="126"/>
      <c r="F209" s="69" t="s">
        <v>147</v>
      </c>
      <c r="G209" s="108">
        <v>1</v>
      </c>
      <c r="H209" s="4"/>
      <c r="I209" s="4" t="s">
        <v>4</v>
      </c>
      <c r="J209" s="135"/>
      <c r="K209" s="137"/>
      <c r="L209" s="137"/>
      <c r="M209" s="139"/>
      <c r="N209" s="137"/>
      <c r="O209" s="128"/>
      <c r="P209" s="38">
        <f t="shared" ref="P209" si="36">O209*G209</f>
        <v>0</v>
      </c>
    </row>
    <row r="210" spans="2:16" s="70" customFormat="1" ht="14.4" thickBot="1" x14ac:dyDescent="0.35">
      <c r="B210" s="35" t="str">
        <f>IF(TRIM(G210)&lt;&gt;"",COUNTA($G$57:G210)&amp;"","")</f>
        <v/>
      </c>
      <c r="C210" s="110"/>
      <c r="D210" s="110"/>
      <c r="E210" s="110"/>
      <c r="F210" s="15" t="s">
        <v>7</v>
      </c>
      <c r="G210" s="98"/>
      <c r="H210" s="99"/>
      <c r="I210" s="99"/>
      <c r="J210" s="100"/>
      <c r="K210" s="100"/>
      <c r="L210" s="17"/>
      <c r="M210" s="57"/>
      <c r="N210" s="100"/>
      <c r="O210" s="17"/>
      <c r="P210" s="39">
        <f>SUM(P201:P209)</f>
        <v>0</v>
      </c>
    </row>
    <row r="211" spans="2:16" s="70" customFormat="1" x14ac:dyDescent="0.3">
      <c r="B211" s="35" t="str">
        <f>IF(TRIM(G211)&lt;&gt;"",COUNTA($G$57:G211)&amp;"","")</f>
        <v/>
      </c>
      <c r="C211" s="110"/>
      <c r="D211" s="110"/>
      <c r="E211" s="110"/>
      <c r="F211" s="15"/>
      <c r="G211" s="101"/>
      <c r="H211" s="102"/>
      <c r="I211" s="102"/>
      <c r="J211" s="90"/>
      <c r="K211" s="90"/>
      <c r="L211" s="91"/>
      <c r="M211" s="92"/>
      <c r="N211" s="90"/>
      <c r="O211" s="91"/>
      <c r="P211" s="93"/>
    </row>
    <row r="212" spans="2:16" s="70" customFormat="1" x14ac:dyDescent="0.3">
      <c r="B212" s="35" t="str">
        <f>IF(TRIM(G212)&lt;&gt;"",COUNTA($G$57:G212)&amp;"","")</f>
        <v/>
      </c>
      <c r="C212" s="110"/>
      <c r="D212" s="110"/>
      <c r="E212" s="110"/>
      <c r="F212" s="69"/>
      <c r="G212" s="84"/>
      <c r="H212" s="3"/>
      <c r="I212" s="3"/>
      <c r="J212" s="5"/>
      <c r="K212" s="5"/>
      <c r="L212" s="77"/>
      <c r="M212" s="104"/>
      <c r="N212" s="5"/>
      <c r="O212" s="77"/>
      <c r="P212" s="105"/>
    </row>
    <row r="213" spans="2:16" s="70" customFormat="1" x14ac:dyDescent="0.3">
      <c r="B213" s="72" t="str">
        <f>IF(TRIM(G213)&lt;&gt;"",COUNTA($G$57:G213)&amp;"","")</f>
        <v/>
      </c>
      <c r="C213" s="73"/>
      <c r="D213" s="73"/>
      <c r="E213" s="88">
        <v>160000</v>
      </c>
      <c r="F213" s="2" t="s">
        <v>55</v>
      </c>
      <c r="G213" s="74"/>
      <c r="H213" s="73"/>
      <c r="I213" s="73"/>
      <c r="J213" s="73"/>
      <c r="K213" s="73"/>
      <c r="L213" s="73"/>
      <c r="M213" s="75"/>
      <c r="N213" s="73"/>
      <c r="O213" s="73"/>
      <c r="P213" s="76"/>
    </row>
    <row r="214" spans="2:16" s="70" customFormat="1" x14ac:dyDescent="0.3">
      <c r="B214" s="35" t="str">
        <f>IF(TRIM(G214)&lt;&gt;"",COUNTA($G$57:G214)&amp;"","")</f>
        <v>102</v>
      </c>
      <c r="C214" s="118"/>
      <c r="D214" s="118"/>
      <c r="E214" s="118"/>
      <c r="F214" s="69" t="s">
        <v>138</v>
      </c>
      <c r="G214" s="3">
        <v>11</v>
      </c>
      <c r="H214" s="3">
        <v>11</v>
      </c>
      <c r="I214" s="3" t="s">
        <v>35</v>
      </c>
      <c r="J214" s="127"/>
      <c r="K214" s="128"/>
      <c r="L214" s="128"/>
      <c r="M214" s="129"/>
      <c r="N214" s="128"/>
      <c r="O214" s="128"/>
      <c r="P214" s="38">
        <f t="shared" ref="P214:P223" si="37">O214*G214</f>
        <v>0</v>
      </c>
    </row>
    <row r="215" spans="2:16" s="70" customFormat="1" x14ac:dyDescent="0.3">
      <c r="B215" s="35" t="str">
        <f>IF(TRIM(G215)&lt;&gt;"",COUNTA($G$57:G215)&amp;"","")</f>
        <v>103</v>
      </c>
      <c r="C215" s="119"/>
      <c r="D215" s="119"/>
      <c r="E215" s="119"/>
      <c r="F215" s="69" t="s">
        <v>139</v>
      </c>
      <c r="G215" s="3">
        <v>2</v>
      </c>
      <c r="H215" s="3">
        <v>2</v>
      </c>
      <c r="I215" s="3" t="s">
        <v>35</v>
      </c>
      <c r="J215" s="127"/>
      <c r="K215" s="128"/>
      <c r="L215" s="128"/>
      <c r="M215" s="133"/>
      <c r="N215" s="128"/>
      <c r="O215" s="128"/>
      <c r="P215" s="38">
        <f t="shared" si="37"/>
        <v>0</v>
      </c>
    </row>
    <row r="216" spans="2:16" s="70" customFormat="1" x14ac:dyDescent="0.3">
      <c r="B216" s="35" t="str">
        <f>IF(TRIM(G216)&lt;&gt;"",COUNTA($G$57:G216)&amp;"","")</f>
        <v>104</v>
      </c>
      <c r="C216" s="119"/>
      <c r="D216" s="119"/>
      <c r="E216" s="119"/>
      <c r="F216" s="69" t="s">
        <v>140</v>
      </c>
      <c r="G216" s="3">
        <v>13</v>
      </c>
      <c r="H216" s="3">
        <v>13</v>
      </c>
      <c r="I216" s="3" t="s">
        <v>35</v>
      </c>
      <c r="J216" s="135"/>
      <c r="K216" s="128"/>
      <c r="L216" s="131"/>
      <c r="M216" s="133"/>
      <c r="N216" s="128"/>
      <c r="O216" s="128"/>
      <c r="P216" s="38">
        <f t="shared" si="37"/>
        <v>0</v>
      </c>
    </row>
    <row r="217" spans="2:16" s="70" customFormat="1" x14ac:dyDescent="0.3">
      <c r="B217" s="35" t="str">
        <f>IF(TRIM(G217)&lt;&gt;"",COUNTA($G$57:G217)&amp;"","")</f>
        <v>105</v>
      </c>
      <c r="C217" s="119"/>
      <c r="D217" s="119"/>
      <c r="E217" s="119"/>
      <c r="F217" s="69" t="s">
        <v>57</v>
      </c>
      <c r="G217" s="3">
        <v>33</v>
      </c>
      <c r="H217" s="3">
        <v>33</v>
      </c>
      <c r="I217" s="3" t="s">
        <v>35</v>
      </c>
      <c r="J217" s="127"/>
      <c r="K217" s="128"/>
      <c r="L217" s="128"/>
      <c r="M217" s="133"/>
      <c r="N217" s="128"/>
      <c r="O217" s="128"/>
      <c r="P217" s="38">
        <f t="shared" si="37"/>
        <v>0</v>
      </c>
    </row>
    <row r="218" spans="2:16" s="70" customFormat="1" x14ac:dyDescent="0.3">
      <c r="B218" s="35" t="str">
        <f>IF(TRIM(G218)&lt;&gt;"",COUNTA($G$57:G218)&amp;"","")</f>
        <v>106</v>
      </c>
      <c r="C218" s="119"/>
      <c r="D218" s="119"/>
      <c r="E218" s="119"/>
      <c r="F218" s="69" t="s">
        <v>56</v>
      </c>
      <c r="G218" s="3">
        <v>12</v>
      </c>
      <c r="H218" s="3">
        <v>12</v>
      </c>
      <c r="I218" s="3" t="s">
        <v>35</v>
      </c>
      <c r="J218" s="127"/>
      <c r="K218" s="128"/>
      <c r="L218" s="128"/>
      <c r="M218" s="133"/>
      <c r="N218" s="128"/>
      <c r="O218" s="128"/>
      <c r="P218" s="38">
        <f t="shared" si="37"/>
        <v>0</v>
      </c>
    </row>
    <row r="219" spans="2:16" s="70" customFormat="1" x14ac:dyDescent="0.3">
      <c r="B219" s="35" t="str">
        <f>IF(TRIM(G219)&lt;&gt;"",COUNTA($G$57:G219)&amp;"","")</f>
        <v>107</v>
      </c>
      <c r="C219" s="119"/>
      <c r="D219" s="119"/>
      <c r="E219" s="119"/>
      <c r="F219" s="69" t="s">
        <v>141</v>
      </c>
      <c r="G219" s="3">
        <v>1</v>
      </c>
      <c r="H219" s="3">
        <v>1</v>
      </c>
      <c r="I219" s="3" t="s">
        <v>35</v>
      </c>
      <c r="J219" s="127"/>
      <c r="K219" s="128"/>
      <c r="L219" s="128"/>
      <c r="M219" s="129"/>
      <c r="N219" s="128"/>
      <c r="O219" s="128"/>
      <c r="P219" s="38">
        <f t="shared" si="37"/>
        <v>0</v>
      </c>
    </row>
    <row r="220" spans="2:16" s="70" customFormat="1" x14ac:dyDescent="0.3">
      <c r="B220" s="35" t="str">
        <f>IF(TRIM(G220)&lt;&gt;"",COUNTA($G$57:G220)&amp;"","")</f>
        <v>108</v>
      </c>
      <c r="C220" s="119"/>
      <c r="D220" s="119"/>
      <c r="E220" s="119"/>
      <c r="F220" s="69" t="s">
        <v>142</v>
      </c>
      <c r="G220" s="3">
        <v>1</v>
      </c>
      <c r="H220" s="3">
        <v>1</v>
      </c>
      <c r="I220" s="3" t="s">
        <v>35</v>
      </c>
      <c r="J220" s="127"/>
      <c r="K220" s="128"/>
      <c r="L220" s="128"/>
      <c r="M220" s="129"/>
      <c r="N220" s="128"/>
      <c r="O220" s="128"/>
      <c r="P220" s="38">
        <f t="shared" si="37"/>
        <v>0</v>
      </c>
    </row>
    <row r="221" spans="2:16" s="70" customFormat="1" x14ac:dyDescent="0.3">
      <c r="B221" s="35" t="str">
        <f>IF(TRIM(G221)&lt;&gt;"",COUNTA($G$57:G221)&amp;"","")</f>
        <v>109</v>
      </c>
      <c r="C221" s="119"/>
      <c r="D221" s="119"/>
      <c r="E221" s="119"/>
      <c r="F221" s="69" t="s">
        <v>143</v>
      </c>
      <c r="G221" s="3">
        <v>4</v>
      </c>
      <c r="H221" s="3">
        <v>4</v>
      </c>
      <c r="I221" s="3" t="s">
        <v>35</v>
      </c>
      <c r="J221" s="127"/>
      <c r="K221" s="128"/>
      <c r="L221" s="128"/>
      <c r="M221" s="129"/>
      <c r="N221" s="128"/>
      <c r="O221" s="128"/>
      <c r="P221" s="38">
        <f t="shared" si="37"/>
        <v>0</v>
      </c>
    </row>
    <row r="222" spans="2:16" s="70" customFormat="1" x14ac:dyDescent="0.3">
      <c r="B222" s="35" t="str">
        <f>IF(TRIM(G222)&lt;&gt;"",COUNTA($G$57:G222)&amp;"","")</f>
        <v>110</v>
      </c>
      <c r="C222" s="119"/>
      <c r="D222" s="119"/>
      <c r="E222" s="119"/>
      <c r="F222" s="69" t="s">
        <v>144</v>
      </c>
      <c r="G222" s="3">
        <v>4</v>
      </c>
      <c r="H222" s="3">
        <v>4</v>
      </c>
      <c r="I222" s="3" t="s">
        <v>35</v>
      </c>
      <c r="J222" s="127"/>
      <c r="K222" s="128"/>
      <c r="L222" s="128"/>
      <c r="M222" s="129"/>
      <c r="N222" s="128"/>
      <c r="O222" s="128"/>
      <c r="P222" s="38">
        <f t="shared" si="37"/>
        <v>0</v>
      </c>
    </row>
    <row r="223" spans="2:16" s="70" customFormat="1" x14ac:dyDescent="0.3">
      <c r="B223" s="35" t="str">
        <f>IF(TRIM(G223)&lt;&gt;"",COUNTA($G$57:G223)&amp;"","")</f>
        <v>111</v>
      </c>
      <c r="C223" s="119"/>
      <c r="D223" s="119"/>
      <c r="E223" s="119"/>
      <c r="F223" s="69" t="s">
        <v>145</v>
      </c>
      <c r="G223" s="84">
        <v>1</v>
      </c>
      <c r="H223" s="3"/>
      <c r="I223" s="3" t="s">
        <v>4</v>
      </c>
      <c r="J223" s="127"/>
      <c r="K223" s="128"/>
      <c r="L223" s="128"/>
      <c r="M223" s="129"/>
      <c r="N223" s="128"/>
      <c r="O223" s="128"/>
      <c r="P223" s="38">
        <f t="shared" si="37"/>
        <v>0</v>
      </c>
    </row>
    <row r="224" spans="2:16" s="70" customFormat="1" ht="14.4" thickBot="1" x14ac:dyDescent="0.35">
      <c r="B224" s="120" t="str">
        <f>IF(TRIM(G224)&lt;&gt;"",COUNTA($G$57:G224)&amp;"","")</f>
        <v/>
      </c>
      <c r="C224" s="121"/>
      <c r="D224" s="121"/>
      <c r="E224" s="121"/>
      <c r="F224" s="15" t="s">
        <v>7</v>
      </c>
      <c r="G224" s="98"/>
      <c r="H224" s="99"/>
      <c r="I224" s="99"/>
      <c r="J224" s="100"/>
      <c r="K224" s="100"/>
      <c r="L224" s="17"/>
      <c r="M224" s="57"/>
      <c r="N224" s="100"/>
      <c r="O224" s="17"/>
      <c r="P224" s="39">
        <f>SUM(P214:P223)</f>
        <v>0</v>
      </c>
    </row>
    <row r="225" spans="2:21" s="70" customFormat="1" x14ac:dyDescent="0.3">
      <c r="B225" s="120"/>
      <c r="C225" s="121"/>
      <c r="D225" s="121"/>
      <c r="E225" s="121"/>
      <c r="F225" s="15"/>
      <c r="G225" s="108"/>
      <c r="H225" s="4"/>
      <c r="I225" s="4"/>
      <c r="J225" s="94"/>
      <c r="K225" s="94"/>
      <c r="L225" s="115"/>
      <c r="M225" s="116"/>
      <c r="N225" s="94"/>
      <c r="O225" s="115"/>
      <c r="P225" s="117"/>
    </row>
    <row r="226" spans="2:21" s="30" customFormat="1" x14ac:dyDescent="0.3">
      <c r="B226" s="31" t="str">
        <f>IF(TRIM(G226)&lt;&gt;"",COUNTA($G$57:G226)&amp;"","")</f>
        <v/>
      </c>
      <c r="C226" s="32"/>
      <c r="D226" s="32"/>
      <c r="E226" s="32"/>
      <c r="F226" s="33" t="s">
        <v>17</v>
      </c>
      <c r="G226" s="32"/>
      <c r="H226" s="32"/>
      <c r="I226" s="34"/>
      <c r="J226" s="63"/>
      <c r="K226" s="64"/>
      <c r="L226" s="64"/>
      <c r="M226" s="65"/>
      <c r="N226" s="3"/>
      <c r="O226" s="1"/>
      <c r="P226" s="80">
        <f>P224+P210+P197+P191+P185+P176+P132+P117+P107+P85+P65</f>
        <v>0</v>
      </c>
      <c r="Q226" s="140"/>
      <c r="U226" s="70"/>
    </row>
    <row r="227" spans="2:21" s="30" customFormat="1" ht="15.75" customHeight="1" thickBot="1" x14ac:dyDescent="0.35">
      <c r="B227" s="58" t="str">
        <f>IF(TRIM(G227)&lt;&gt;"",COUNTA($G$57:G227)&amp;"","")</f>
        <v/>
      </c>
      <c r="C227" s="89"/>
      <c r="D227" s="89"/>
      <c r="E227" s="59"/>
      <c r="F227" s="60" t="s">
        <v>18</v>
      </c>
      <c r="G227" s="61"/>
      <c r="H227" s="61"/>
      <c r="I227" s="62"/>
      <c r="J227" s="66"/>
      <c r="K227" s="67"/>
      <c r="L227" s="67"/>
      <c r="M227" s="68"/>
      <c r="N227" s="4"/>
      <c r="O227" s="14"/>
      <c r="P227" s="81">
        <f>SUM(P226:P226)</f>
        <v>0</v>
      </c>
      <c r="U227" s="70"/>
    </row>
    <row r="228" spans="2:21" s="30" customFormat="1" ht="18" customHeight="1" thickBot="1" x14ac:dyDescent="0.35">
      <c r="B228" s="152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4"/>
      <c r="U228" s="70"/>
    </row>
    <row r="230" spans="2:21" x14ac:dyDescent="0.3">
      <c r="C230" s="22"/>
      <c r="D230" s="22"/>
      <c r="E230" s="22"/>
    </row>
  </sheetData>
  <mergeCells count="77">
    <mergeCell ref="M54:M55"/>
    <mergeCell ref="N54:N55"/>
    <mergeCell ref="B228:P228"/>
    <mergeCell ref="O54:O55"/>
    <mergeCell ref="P54:P55"/>
    <mergeCell ref="G54:G55"/>
    <mergeCell ref="H54:H55"/>
    <mergeCell ref="I54:I55"/>
    <mergeCell ref="J54:L54"/>
    <mergeCell ref="P57:P64"/>
    <mergeCell ref="B54:B55"/>
    <mergeCell ref="C54:C55"/>
    <mergeCell ref="D54:D55"/>
    <mergeCell ref="E54:E55"/>
    <mergeCell ref="F54:F55"/>
    <mergeCell ref="C143:C150"/>
    <mergeCell ref="E46:F46"/>
    <mergeCell ref="E48:F48"/>
    <mergeCell ref="D93:D100"/>
    <mergeCell ref="E93:E100"/>
    <mergeCell ref="C121:C122"/>
    <mergeCell ref="D121:D122"/>
    <mergeCell ref="C111:C113"/>
    <mergeCell ref="D111:D113"/>
    <mergeCell ref="E111:E113"/>
    <mergeCell ref="C70:C83"/>
    <mergeCell ref="D70:D83"/>
    <mergeCell ref="E70:E83"/>
    <mergeCell ref="E121:E122"/>
    <mergeCell ref="E143:E150"/>
    <mergeCell ref="C127:C128"/>
    <mergeCell ref="C93:C100"/>
    <mergeCell ref="E127:E128"/>
    <mergeCell ref="C130:C131"/>
    <mergeCell ref="E130:E131"/>
    <mergeCell ref="D127:D128"/>
    <mergeCell ref="D169:D175"/>
    <mergeCell ref="E169:E175"/>
    <mergeCell ref="C114:C116"/>
    <mergeCell ref="D114:D116"/>
    <mergeCell ref="E114:E116"/>
    <mergeCell ref="C163:C167"/>
    <mergeCell ref="D163:D167"/>
    <mergeCell ref="E163:E167"/>
    <mergeCell ref="C136:C139"/>
    <mergeCell ref="D136:D139"/>
    <mergeCell ref="E136:E139"/>
    <mergeCell ref="D130:D131"/>
    <mergeCell ref="C141:C142"/>
    <mergeCell ref="D141:D142"/>
    <mergeCell ref="E141:E142"/>
    <mergeCell ref="D143:D150"/>
    <mergeCell ref="C90:C91"/>
    <mergeCell ref="D90:D91"/>
    <mergeCell ref="E90:E91"/>
    <mergeCell ref="C124:C125"/>
    <mergeCell ref="D124:D125"/>
    <mergeCell ref="E124:E125"/>
    <mergeCell ref="C102:C106"/>
    <mergeCell ref="D102:D106"/>
    <mergeCell ref="E102:E106"/>
    <mergeCell ref="C151:C153"/>
    <mergeCell ref="D151:D153"/>
    <mergeCell ref="E151:E153"/>
    <mergeCell ref="C201:C208"/>
    <mergeCell ref="D201:D208"/>
    <mergeCell ref="E201:E208"/>
    <mergeCell ref="C189:C190"/>
    <mergeCell ref="D189:D190"/>
    <mergeCell ref="E189:E190"/>
    <mergeCell ref="C154:C158"/>
    <mergeCell ref="D154:D158"/>
    <mergeCell ref="E154:E158"/>
    <mergeCell ref="C159:C161"/>
    <mergeCell ref="D159:D161"/>
    <mergeCell ref="E159:E161"/>
    <mergeCell ref="C169:C175"/>
  </mergeCells>
  <printOptions horizontalCentered="1"/>
  <pageMargins left="0.2" right="0.25" top="0.25" bottom="0.25" header="0" footer="0"/>
  <pageSetup scale="48" fitToHeight="0" orientation="portrait" horizontalDpi="1200" verticalDpi="1200" r:id="rId1"/>
  <headerFooter differentFirst="1">
    <oddHeader>&amp;CPage &amp;P of &amp;N</oddHeader>
  </headerFooter>
  <rowBreaks count="2" manualBreakCount="2">
    <brk id="53" max="15" man="1"/>
    <brk id="15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1CD91E0-A6AF-4419-9CD2-E1538D194F4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2022-03-23T18:37:45Z</cp:lastPrinted>
  <dcterms:created xsi:type="dcterms:W3CDTF">2013-09-18T14:51:37Z</dcterms:created>
  <dcterms:modified xsi:type="dcterms:W3CDTF">2026-03-11T16:53:27Z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{51CD91E0-A6AF-4419-9CD2-E1538D194F42}</vt:lpwstr>
  </property>
</Properties>
</file>