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roofing\"/>
    </mc:Choice>
  </mc:AlternateContent>
  <xr:revisionPtr revIDLastSave="0" documentId="13_ncr:1_{17A08067-2839-4120-B58F-8B92489A8B75}" xr6:coauthVersionLast="47" xr6:coauthVersionMax="47" xr10:uidLastSave="{00000000-0000-0000-0000-000000000000}"/>
  <bookViews>
    <workbookView xWindow="-108" yWindow="-108" windowWidth="23256" windowHeight="12576" tabRatio="833" xr2:uid="{00000000-000D-0000-FFFF-FFFF00000000}"/>
  </bookViews>
  <sheets>
    <sheet name="QTO" sheetId="1" r:id="rId1"/>
  </sheets>
  <definedNames>
    <definedName name="_xlnm.Print_Area" localSheetId="0">QTO!$A$1:$P$187</definedName>
    <definedName name="_xlnm.Print_Titles" localSheetId="0">QTO!$54:$54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P65" i="1" l="1"/>
  <c r="B154" i="1"/>
  <c r="G153" i="1"/>
  <c r="G152" i="1"/>
  <c r="G151" i="1"/>
  <c r="G150" i="1"/>
  <c r="G149" i="1"/>
  <c r="G148" i="1"/>
  <c r="G147" i="1"/>
  <c r="G146" i="1"/>
  <c r="G145" i="1"/>
  <c r="H144" i="1"/>
  <c r="G144" i="1" s="1"/>
  <c r="B143" i="1"/>
  <c r="B142" i="1"/>
  <c r="B141" i="1"/>
  <c r="B140" i="1"/>
  <c r="G133" i="1"/>
  <c r="G134" i="1"/>
  <c r="G135" i="1"/>
  <c r="G136" i="1"/>
  <c r="G137" i="1"/>
  <c r="G138" i="1"/>
  <c r="H129" i="1"/>
  <c r="G129" i="1" s="1"/>
  <c r="G132" i="1"/>
  <c r="G131" i="1"/>
  <c r="G130" i="1"/>
  <c r="B139" i="1"/>
  <c r="B128" i="1"/>
  <c r="B127" i="1"/>
  <c r="B126" i="1"/>
  <c r="B125" i="1"/>
  <c r="B180" i="1"/>
  <c r="G179" i="1"/>
  <c r="G178" i="1"/>
  <c r="G177" i="1"/>
  <c r="G176" i="1"/>
  <c r="G175" i="1"/>
  <c r="G174" i="1"/>
  <c r="G173" i="1"/>
  <c r="H172" i="1"/>
  <c r="G172" i="1" s="1"/>
  <c r="B171" i="1"/>
  <c r="B170" i="1"/>
  <c r="B169" i="1"/>
  <c r="B168" i="1"/>
  <c r="B167" i="1"/>
  <c r="G166" i="1"/>
  <c r="G165" i="1"/>
  <c r="G164" i="1"/>
  <c r="G163" i="1"/>
  <c r="G162" i="1"/>
  <c r="G161" i="1"/>
  <c r="G160" i="1"/>
  <c r="H159" i="1"/>
  <c r="G159" i="1" s="1"/>
  <c r="B158" i="1"/>
  <c r="B157" i="1"/>
  <c r="B156" i="1"/>
  <c r="B155" i="1"/>
  <c r="G123" i="1"/>
  <c r="G122" i="1"/>
  <c r="G121" i="1"/>
  <c r="G120" i="1"/>
  <c r="H116" i="1"/>
  <c r="G116" i="1" s="1"/>
  <c r="B124" i="1"/>
  <c r="G119" i="1"/>
  <c r="G118" i="1"/>
  <c r="G117" i="1"/>
  <c r="B115" i="1"/>
  <c r="B114" i="1"/>
  <c r="B113" i="1"/>
  <c r="B112" i="1"/>
  <c r="G107" i="1"/>
  <c r="G108" i="1"/>
  <c r="G109" i="1"/>
  <c r="G110" i="1"/>
  <c r="H103" i="1"/>
  <c r="G103" i="1" s="1"/>
  <c r="G78" i="1"/>
  <c r="B111" i="1"/>
  <c r="G106" i="1"/>
  <c r="G105" i="1"/>
  <c r="G104" i="1"/>
  <c r="B102" i="1"/>
  <c r="B101" i="1"/>
  <c r="B100" i="1"/>
  <c r="B99" i="1"/>
  <c r="G92" i="1"/>
  <c r="G93" i="1"/>
  <c r="G94" i="1"/>
  <c r="G95" i="1"/>
  <c r="G96" i="1"/>
  <c r="G97" i="1"/>
  <c r="H91" i="1"/>
  <c r="G91" i="1" s="1"/>
  <c r="H87" i="1"/>
  <c r="G87" i="1" s="1"/>
  <c r="B98" i="1"/>
  <c r="G90" i="1"/>
  <c r="G89" i="1"/>
  <c r="G88" i="1"/>
  <c r="B86" i="1"/>
  <c r="B85" i="1"/>
  <c r="B84" i="1"/>
  <c r="B83" i="1"/>
  <c r="G71" i="1"/>
  <c r="B65" i="1"/>
  <c r="B66" i="1"/>
  <c r="B67" i="1"/>
  <c r="B68" i="1"/>
  <c r="B69" i="1"/>
  <c r="G81" i="1"/>
  <c r="G80" i="1"/>
  <c r="G79" i="1"/>
  <c r="G77" i="1"/>
  <c r="G75" i="1"/>
  <c r="G74" i="1"/>
  <c r="G73" i="1"/>
  <c r="G72" i="1"/>
  <c r="H76" i="1"/>
  <c r="G76" i="1" s="1"/>
  <c r="H70" i="1"/>
  <c r="G70" i="1" s="1"/>
  <c r="B153" i="1" l="1"/>
  <c r="B137" i="1"/>
  <c r="B136" i="1"/>
  <c r="B144" i="1"/>
  <c r="B148" i="1"/>
  <c r="B138" i="1"/>
  <c r="B146" i="1"/>
  <c r="B152" i="1"/>
  <c r="B150" i="1"/>
  <c r="B145" i="1"/>
  <c r="B135" i="1"/>
  <c r="B151" i="1"/>
  <c r="B147" i="1"/>
  <c r="B149" i="1"/>
  <c r="B130" i="1"/>
  <c r="B134" i="1"/>
  <c r="B129" i="1"/>
  <c r="B131" i="1"/>
  <c r="B132" i="1"/>
  <c r="B133" i="1"/>
  <c r="B175" i="1"/>
  <c r="B173" i="1"/>
  <c r="B177" i="1"/>
  <c r="B174" i="1"/>
  <c r="B178" i="1"/>
  <c r="B179" i="1"/>
  <c r="B172" i="1"/>
  <c r="B176" i="1"/>
  <c r="B162" i="1"/>
  <c r="B159" i="1"/>
  <c r="B160" i="1"/>
  <c r="B164" i="1"/>
  <c r="B161" i="1"/>
  <c r="B165" i="1"/>
  <c r="B166" i="1"/>
  <c r="B163" i="1"/>
  <c r="B116" i="1"/>
  <c r="B121" i="1"/>
  <c r="B122" i="1"/>
  <c r="B118" i="1"/>
  <c r="B120" i="1"/>
  <c r="B117" i="1"/>
  <c r="B123" i="1"/>
  <c r="B119" i="1"/>
  <c r="B78" i="1"/>
  <c r="B105" i="1"/>
  <c r="B103" i="1"/>
  <c r="B106" i="1"/>
  <c r="B110" i="1"/>
  <c r="B107" i="1"/>
  <c r="B104" i="1"/>
  <c r="B109" i="1"/>
  <c r="B108" i="1"/>
  <c r="B88" i="1"/>
  <c r="B92" i="1"/>
  <c r="B89" i="1"/>
  <c r="B93" i="1"/>
  <c r="B71" i="1"/>
  <c r="B90" i="1"/>
  <c r="B70" i="1"/>
  <c r="B96" i="1"/>
  <c r="B94" i="1"/>
  <c r="B97" i="1"/>
  <c r="B95" i="1"/>
  <c r="B87" i="1"/>
  <c r="B91" i="1"/>
  <c r="B72" i="1"/>
  <c r="B79" i="1"/>
  <c r="B76" i="1"/>
  <c r="B74" i="1"/>
  <c r="B73" i="1"/>
  <c r="B81" i="1"/>
  <c r="B77" i="1"/>
  <c r="B75" i="1"/>
  <c r="B80" i="1"/>
  <c r="B82" i="1"/>
  <c r="B181" i="1"/>
  <c r="B182" i="1"/>
  <c r="P180" i="1" l="1"/>
  <c r="B59" i="1"/>
  <c r="B60" i="1"/>
  <c r="B61" i="1"/>
  <c r="B62" i="1"/>
  <c r="B63" i="1"/>
  <c r="B64" i="1"/>
  <c r="P183" i="1" l="1"/>
  <c r="B58" i="1"/>
  <c r="B183" i="1"/>
  <c r="B184" i="1"/>
  <c r="B185" i="1"/>
  <c r="B186" i="1"/>
  <c r="P185" i="1" l="1"/>
  <c r="P184" i="1"/>
  <c r="B57" i="1"/>
  <c r="P186" i="1" l="1"/>
</calcChain>
</file>

<file path=xl/sharedStrings.xml><?xml version="1.0" encoding="utf-8"?>
<sst xmlns="http://schemas.openxmlformats.org/spreadsheetml/2006/main" count="223" uniqueCount="75">
  <si>
    <t>S#</t>
  </si>
  <si>
    <t>CSI NO</t>
  </si>
  <si>
    <t>QTY.</t>
  </si>
  <si>
    <t>DETAIL #</t>
  </si>
  <si>
    <t>LS</t>
  </si>
  <si>
    <t>SUPERVISION</t>
  </si>
  <si>
    <t>DIVISION 01 - GENERAL REQUIREMENTS</t>
  </si>
  <si>
    <t>Subtotal</t>
  </si>
  <si>
    <t>Calc.</t>
  </si>
  <si>
    <t>MOBILIZATION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</si>
  <si>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</si>
  <si>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</si>
  <si>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</si>
  <si>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</si>
  <si>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</si>
  <si>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</si>
  <si>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</si>
  <si>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Total.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</si>
  <si>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</si>
  <si>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</si>
  <si>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</si>
  <si>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</si>
  <si>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</si>
  <si>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</si>
  <si>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</si>
  <si>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</si>
  <si>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COMPOSITE
 RATE/UNIT</t>
  </si>
  <si>
    <t>MHrs/ Unit</t>
  </si>
  <si>
    <r>
      <t xml:space="preserve">MATERIAL  
</t>
    </r>
    <r>
      <rPr>
        <sz val="11"/>
        <color theme="1"/>
        <rFont val="Arial"/>
        <family val="2"/>
      </rPr>
      <t>($Per Unit)</t>
    </r>
  </si>
  <si>
    <r>
      <t xml:space="preserve">EQUIPMENT </t>
    </r>
    <r>
      <rPr>
        <sz val="11"/>
        <color theme="1"/>
        <rFont val="Arial"/>
        <family val="2"/>
      </rPr>
      <t>($Per Unit)</t>
    </r>
  </si>
  <si>
    <t>($Per Unit)</t>
  </si>
  <si>
    <t>$/Hour</t>
  </si>
  <si>
    <t xml:space="preserve">DIVISION 07 - THERMAL AND MOISTURE PROTECTION </t>
  </si>
  <si>
    <t>SF</t>
  </si>
  <si>
    <t>MAIN BUILDING</t>
  </si>
  <si>
    <t>EA</t>
  </si>
  <si>
    <t>1/2" Cover Board</t>
  </si>
  <si>
    <t>Low Rise Spray Foam Adhesive</t>
  </si>
  <si>
    <t>LF</t>
  </si>
  <si>
    <t>Traffic Pads</t>
  </si>
  <si>
    <t>(BILCO) Type F-48" x 48" Roof Hatch</t>
  </si>
  <si>
    <t>Aluminum Gutter</t>
  </si>
  <si>
    <t>Medium Double-Long Pipe Chase Housing 14" Tall Curb by ALTA Products</t>
  </si>
  <si>
    <t>Metal Parapet Coping</t>
  </si>
  <si>
    <t>Roof Drain Flashing (Assumed)</t>
  </si>
  <si>
    <t>Metal Downspout</t>
  </si>
  <si>
    <t>Tapered Insulation</t>
  </si>
  <si>
    <t>CLUBHOUSE BUILDING</t>
  </si>
  <si>
    <t>(24" x 24") Concrete Roof Pavers</t>
  </si>
  <si>
    <t>Roof Flashing</t>
  </si>
  <si>
    <t>Drain Downspout "Overflow" Nozzle (Assumed)</t>
  </si>
  <si>
    <t>Pitch Pocket w/ Flashing</t>
  </si>
  <si>
    <t>Roof Drain &amp; Overflow Drain</t>
  </si>
  <si>
    <t>Roof Drain Flashing</t>
  </si>
  <si>
    <t>MAINTENANCE BUILDING</t>
  </si>
  <si>
    <t>(6"DIA.) Roof Drain &amp; Overflow Drain</t>
  </si>
  <si>
    <t>Drain Downspout "Overflow" Nozzle</t>
  </si>
  <si>
    <t>Roof Drain Scupper</t>
  </si>
  <si>
    <t>GARAGE E</t>
  </si>
  <si>
    <t>GARAGE D</t>
  </si>
  <si>
    <t>GARAGE A</t>
  </si>
  <si>
    <t>GARAGE B</t>
  </si>
  <si>
    <t>Roof Drain at Interior Side of Wall</t>
  </si>
  <si>
    <t>(4") Roof Overflow Drain in Ceiling</t>
  </si>
  <si>
    <t>(3"DIA.) Roof Drain &amp; Overflow Drain</t>
  </si>
  <si>
    <t>GARAGE C</t>
  </si>
  <si>
    <t>Roof Drain Pipe at Interior Side of Wall</t>
  </si>
  <si>
    <t>(4") Roof Overflow Drain Pipe in Ceiling Assembly</t>
  </si>
  <si>
    <t>A8.04</t>
  </si>
  <si>
    <t>A2.04</t>
  </si>
  <si>
    <t>A2.02</t>
  </si>
  <si>
    <t>A8.02</t>
  </si>
  <si>
    <t>Add Contractor's overhead &amp; profit @ 50%</t>
  </si>
  <si>
    <t>Add wastage of materials 10%</t>
  </si>
  <si>
    <t>TPO Membrane Roofing 60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</si>
</sst>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00000"/>
    <numFmt numFmtId="165" formatCode="&quot;$&quot;#,##0"/>
    <numFmt numFmtId="166" formatCode="_(* #,##0.000_);_(* \(#,##0.000\);_(* &quot;-&quot;???_);_(@_)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5" fillId="0" borderId="0">
      <alignment vertical="center"/>
    </xf>
    <xf numFmtId="0" fontId="7" fillId="3" borderId="0" applyNumberFormat="0" applyBorder="0" applyProtection="0">
      <alignment horizontal="center" vertical="center"/>
    </xf>
    <xf numFmtId="0" fontId="7" fillId="4" borderId="0" applyNumberFormat="0" applyBorder="0" applyProtection="0">
      <alignment horizontal="center" vertical="center"/>
    </xf>
    <xf numFmtId="0" fontId="8" fillId="5" borderId="0" applyNumberFormat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7" borderId="9" applyBorder="0">
      <alignment horizontal="center" vertical="center"/>
    </xf>
    <xf numFmtId="0" fontId="3" fillId="8" borderId="9" applyBorder="0">
      <alignment horizontal="center" vertical="center"/>
    </xf>
    <xf numFmtId="0" fontId="3" fillId="9" borderId="12">
      <alignment horizontal="center" vertical="center"/>
    </xf>
    <xf numFmtId="0" fontId="1" fillId="7" borderId="9" applyBorder="0">
      <alignment horizontal="center" vertical="center"/>
    </xf>
  </cellStyleXfs>
  <cellXfs count="118">
    <xf numFmtId="0" fontId="0" fillId="0" borderId="0" xfId="0"/>
    <xf numFmtId="0" fontId="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9" xfId="1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14" fontId="3" fillId="6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right" vertical="center" wrapText="1"/>
    </xf>
    <xf numFmtId="0" fontId="3" fillId="6" borderId="0" xfId="0" applyFont="1" applyFill="1" applyAlignment="1">
      <alignment horizontal="right" vertical="center" wrapText="1"/>
    </xf>
    <xf numFmtId="0" fontId="11" fillId="6" borderId="0" xfId="0" applyFont="1" applyFill="1" applyAlignment="1">
      <alignment horizontal="right" vertical="center"/>
    </xf>
    <xf numFmtId="0" fontId="3" fillId="7" borderId="10" xfId="8" applyBorder="1" applyAlignment="1">
      <alignment horizontal="center" vertical="center" wrapText="1"/>
    </xf>
    <xf numFmtId="0" fontId="14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right" vertical="center" wrapText="1"/>
    </xf>
    <xf numFmtId="0" fontId="11" fillId="6" borderId="2" xfId="6" applyFont="1" applyFill="1" applyBorder="1" applyAlignment="1">
      <alignment horizontal="center" vertical="center" wrapText="1"/>
    </xf>
    <xf numFmtId="0" fontId="11" fillId="6" borderId="16" xfId="6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17" fillId="6" borderId="0" xfId="7" applyFont="1" applyFill="1" applyAlignment="1" applyProtection="1">
      <alignment horizontal="center" vertical="center" wrapText="1"/>
    </xf>
    <xf numFmtId="1" fontId="3" fillId="6" borderId="0" xfId="0" applyNumberFormat="1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1" fontId="13" fillId="6" borderId="1" xfId="1" applyNumberFormat="1" applyFont="1" applyFill="1" applyBorder="1" applyAlignment="1">
      <alignment horizontal="center" vertical="center" wrapText="1"/>
    </xf>
    <xf numFmtId="1" fontId="14" fillId="6" borderId="1" xfId="1" applyNumberFormat="1" applyFont="1" applyFill="1" applyBorder="1" applyAlignment="1">
      <alignment horizontal="center" vertical="center" wrapText="1"/>
    </xf>
    <xf numFmtId="1" fontId="11" fillId="6" borderId="2" xfId="6" applyNumberFormat="1" applyFont="1" applyFill="1" applyBorder="1" applyAlignment="1">
      <alignment horizontal="center" vertical="center" wrapText="1"/>
    </xf>
    <xf numFmtId="1" fontId="3" fillId="7" borderId="9" xfId="8" applyNumberFormat="1" applyBorder="1" applyAlignment="1">
      <alignment horizontal="center" vertical="center" wrapText="1"/>
    </xf>
    <xf numFmtId="1" fontId="13" fillId="6" borderId="2" xfId="1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3" fillId="6" borderId="16" xfId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right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5" fillId="6" borderId="1" xfId="6" applyFont="1" applyFill="1" applyBorder="1" applyAlignment="1">
      <alignment horizontal="right" vertical="center" wrapText="1"/>
    </xf>
    <xf numFmtId="42" fontId="3" fillId="6" borderId="0" xfId="0" applyNumberFormat="1" applyFont="1" applyFill="1" applyAlignment="1">
      <alignment vertical="center" wrapText="1"/>
    </xf>
    <xf numFmtId="42" fontId="3" fillId="7" borderId="11" xfId="8" applyNumberFormat="1" applyBorder="1" applyAlignment="1">
      <alignment horizontal="center" vertical="center" wrapText="1"/>
    </xf>
    <xf numFmtId="42" fontId="13" fillId="6" borderId="6" xfId="1" applyNumberFormat="1" applyFont="1" applyFill="1" applyBorder="1" applyAlignment="1">
      <alignment horizontal="center" vertical="center" wrapText="1"/>
    </xf>
    <xf numFmtId="42" fontId="11" fillId="6" borderId="7" xfId="6" applyNumberFormat="1" applyFont="1" applyFill="1" applyBorder="1" applyAlignment="1">
      <alignment horizontal="center" vertical="center" wrapText="1"/>
    </xf>
    <xf numFmtId="42" fontId="3" fillId="6" borderId="6" xfId="0" applyNumberFormat="1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9" xfId="1" applyFont="1" applyFill="1" applyBorder="1" applyAlignment="1">
      <alignment horizontal="center" vertical="center" wrapText="1"/>
    </xf>
    <xf numFmtId="0" fontId="14" fillId="6" borderId="1" xfId="6" applyFont="1" applyFill="1" applyBorder="1" applyAlignment="1">
      <alignment horizontal="center" vertical="center" wrapText="1"/>
    </xf>
    <xf numFmtId="0" fontId="15" fillId="6" borderId="1" xfId="6" applyFont="1" applyFill="1" applyBorder="1" applyAlignment="1">
      <alignment horizontal="center" vertical="center" wrapText="1"/>
    </xf>
    <xf numFmtId="0" fontId="2" fillId="7" borderId="21" xfId="8" applyFont="1" applyBorder="1" applyAlignment="1">
      <alignment horizontal="center" vertical="center" wrapText="1"/>
    </xf>
    <xf numFmtId="0" fontId="2" fillId="7" borderId="22" xfId="8" applyFont="1" applyBorder="1" applyAlignment="1">
      <alignment horizontal="center" vertical="center" wrapText="1"/>
    </xf>
    <xf numFmtId="0" fontId="2" fillId="7" borderId="23" xfId="8" applyFont="1" applyBorder="1" applyAlignment="1">
      <alignment horizontal="center" vertical="center" wrapText="1"/>
    </xf>
    <xf numFmtId="164" fontId="2" fillId="6" borderId="22" xfId="0" applyNumberFormat="1" applyFont="1" applyFill="1" applyBorder="1" applyAlignment="1">
      <alignment horizontal="center" vertical="center" wrapText="1"/>
    </xf>
    <xf numFmtId="1" fontId="2" fillId="7" borderId="22" xfId="8" applyNumberFormat="1" applyFont="1" applyBorder="1" applyAlignment="1">
      <alignment horizontal="center" vertical="center" wrapText="1"/>
    </xf>
    <xf numFmtId="42" fontId="2" fillId="7" borderId="22" xfId="8" applyNumberFormat="1" applyFont="1" applyBorder="1" applyAlignment="1">
      <alignment horizontal="center" vertical="center" wrapText="1"/>
    </xf>
    <xf numFmtId="42" fontId="2" fillId="7" borderId="24" xfId="8" applyNumberFormat="1" applyFont="1" applyBorder="1" applyAlignment="1">
      <alignment horizontal="center" vertical="center" wrapText="1"/>
    </xf>
    <xf numFmtId="165" fontId="14" fillId="6" borderId="1" xfId="1" applyNumberFormat="1" applyFont="1" applyFill="1" applyBorder="1" applyAlignment="1">
      <alignment horizontal="center" vertical="center" wrapText="1"/>
    </xf>
    <xf numFmtId="165" fontId="11" fillId="6" borderId="2" xfId="6" applyNumberFormat="1" applyFont="1" applyFill="1" applyBorder="1" applyAlignment="1">
      <alignment horizontal="center" vertical="center" wrapText="1"/>
    </xf>
    <xf numFmtId="42" fontId="13" fillId="6" borderId="1" xfId="1" applyNumberFormat="1" applyFont="1" applyFill="1" applyBorder="1" applyAlignment="1">
      <alignment horizontal="center" vertical="center" wrapText="1"/>
    </xf>
    <xf numFmtId="42" fontId="11" fillId="6" borderId="2" xfId="6" applyNumberFormat="1" applyFont="1" applyFill="1" applyBorder="1" applyAlignment="1">
      <alignment horizontal="center" vertical="center" wrapText="1"/>
    </xf>
    <xf numFmtId="42" fontId="3" fillId="7" borderId="10" xfId="8" applyNumberFormat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164" fontId="14" fillId="6" borderId="13" xfId="0" applyNumberFormat="1" applyFont="1" applyFill="1" applyBorder="1" applyAlignment="1">
      <alignment horizontal="center" vertical="center" wrapText="1"/>
    </xf>
    <xf numFmtId="0" fontId="15" fillId="6" borderId="13" xfId="6" applyFont="1" applyFill="1" applyBorder="1" applyAlignment="1">
      <alignment horizontal="right" vertical="center" wrapText="1"/>
    </xf>
    <xf numFmtId="0" fontId="14" fillId="6" borderId="13" xfId="1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vertical="center" wrapText="1"/>
    </xf>
    <xf numFmtId="167" fontId="11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right" vertical="center" wrapText="1"/>
    </xf>
    <xf numFmtId="2" fontId="15" fillId="6" borderId="1" xfId="1" applyNumberFormat="1" applyFont="1" applyFill="1" applyBorder="1" applyAlignment="1">
      <alignment horizontal="right" vertical="center" wrapText="1"/>
    </xf>
    <xf numFmtId="167" fontId="15" fillId="6" borderId="1" xfId="0" applyNumberFormat="1" applyFont="1" applyFill="1" applyBorder="1" applyAlignment="1">
      <alignment horizontal="center" vertical="center" wrapText="1"/>
    </xf>
    <xf numFmtId="2" fontId="14" fillId="6" borderId="1" xfId="1" applyNumberFormat="1" applyFont="1" applyFill="1" applyBorder="1" applyAlignment="1">
      <alignment horizontal="right" vertical="center" wrapText="1"/>
    </xf>
    <xf numFmtId="167" fontId="15" fillId="6" borderId="1" xfId="6" applyNumberFormat="1" applyFont="1" applyFill="1" applyBorder="1" applyAlignment="1">
      <alignment horizontal="center" vertical="center" wrapText="1"/>
    </xf>
    <xf numFmtId="167" fontId="15" fillId="6" borderId="13" xfId="6" applyNumberFormat="1" applyFont="1" applyFill="1" applyBorder="1" applyAlignment="1">
      <alignment horizontal="center" vertical="center" wrapText="1"/>
    </xf>
    <xf numFmtId="2" fontId="2" fillId="6" borderId="13" xfId="0" applyNumberFormat="1" applyFont="1" applyFill="1" applyBorder="1" applyAlignment="1">
      <alignment horizontal="right" vertical="center" wrapText="1"/>
    </xf>
    <xf numFmtId="2" fontId="15" fillId="6" borderId="13" xfId="1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166" fontId="1" fillId="6" borderId="2" xfId="0" applyNumberFormat="1" applyFont="1" applyFill="1" applyBorder="1" applyAlignment="1">
      <alignment horizontal="center" vertical="center"/>
    </xf>
    <xf numFmtId="166" fontId="1" fillId="6" borderId="2" xfId="0" applyNumberFormat="1" applyFont="1" applyFill="1" applyBorder="1" applyAlignment="1">
      <alignment horizontal="center" vertical="center" wrapText="1"/>
    </xf>
    <xf numFmtId="41" fontId="1" fillId="6" borderId="2" xfId="0" applyNumberFormat="1" applyFont="1" applyFill="1" applyBorder="1" applyAlignment="1">
      <alignment horizontal="center" vertical="center"/>
    </xf>
    <xf numFmtId="0" fontId="1" fillId="7" borderId="10" xfId="11" applyBorder="1" applyAlignment="1">
      <alignment horizontal="center" vertical="center" wrapText="1"/>
    </xf>
    <xf numFmtId="0" fontId="1" fillId="7" borderId="30" xfId="1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167" fontId="13" fillId="6" borderId="9" xfId="1" applyNumberFormat="1" applyFont="1" applyFill="1" applyBorder="1" applyAlignment="1">
      <alignment horizontal="center" vertical="center" wrapText="1"/>
    </xf>
    <xf numFmtId="2" fontId="13" fillId="6" borderId="9" xfId="1" applyNumberFormat="1" applyFont="1" applyFill="1" applyBorder="1" applyAlignment="1">
      <alignment horizontal="center" vertical="center" wrapText="1"/>
    </xf>
    <xf numFmtId="2" fontId="13" fillId="6" borderId="1" xfId="1" applyNumberFormat="1" applyFont="1" applyFill="1" applyBorder="1" applyAlignment="1">
      <alignment horizontal="center" vertical="center" wrapText="1"/>
    </xf>
    <xf numFmtId="42" fontId="11" fillId="6" borderId="14" xfId="0" applyNumberFormat="1" applyFont="1" applyFill="1" applyBorder="1" applyAlignment="1">
      <alignment vertical="center" wrapText="1"/>
    </xf>
    <xf numFmtId="42" fontId="11" fillId="6" borderId="6" xfId="0" applyNumberFormat="1" applyFont="1" applyFill="1" applyBorder="1" applyAlignment="1">
      <alignment vertical="center" wrapText="1"/>
    </xf>
    <xf numFmtId="44" fontId="2" fillId="6" borderId="0" xfId="0" applyNumberFormat="1" applyFont="1" applyFill="1" applyAlignment="1">
      <alignment vertical="center" wrapText="1"/>
    </xf>
    <xf numFmtId="42" fontId="14" fillId="6" borderId="14" xfId="1" applyNumberFormat="1" applyFont="1" applyFill="1" applyBorder="1" applyAlignment="1">
      <alignment horizontal="center" vertical="center" wrapText="1"/>
    </xf>
    <xf numFmtId="42" fontId="14" fillId="6" borderId="31" xfId="1" applyNumberFormat="1" applyFont="1" applyFill="1" applyBorder="1" applyAlignment="1">
      <alignment horizontal="center" vertical="center" wrapText="1"/>
    </xf>
    <xf numFmtId="42" fontId="14" fillId="6" borderId="32" xfId="1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2" fontId="11" fillId="6" borderId="28" xfId="0" applyNumberFormat="1" applyFont="1" applyFill="1" applyBorder="1" applyAlignment="1">
      <alignment horizontal="center" vertical="center" wrapText="1"/>
    </xf>
    <xf numFmtId="2" fontId="11" fillId="6" borderId="29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2" fontId="11" fillId="6" borderId="4" xfId="0" applyNumberFormat="1" applyFont="1" applyFill="1" applyBorder="1" applyAlignment="1">
      <alignment horizontal="center" vertical="center" wrapText="1"/>
    </xf>
    <xf numFmtId="2" fontId="11" fillId="6" borderId="2" xfId="0" applyNumberFormat="1" applyFont="1" applyFill="1" applyBorder="1" applyAlignment="1">
      <alignment horizontal="center" vertical="center" wrapText="1"/>
    </xf>
    <xf numFmtId="42" fontId="11" fillId="6" borderId="5" xfId="0" applyNumberFormat="1" applyFont="1" applyFill="1" applyBorder="1" applyAlignment="1">
      <alignment horizontal="center" vertical="center" wrapText="1"/>
    </xf>
    <xf numFmtId="42" fontId="11" fillId="6" borderId="7" xfId="0" applyNumberFormat="1" applyFont="1" applyFill="1" applyBorder="1" applyAlignment="1">
      <alignment horizontal="center" vertical="center" wrapText="1"/>
    </xf>
    <xf numFmtId="1" fontId="11" fillId="6" borderId="28" xfId="0" applyNumberFormat="1" applyFont="1" applyFill="1" applyBorder="1" applyAlignment="1">
      <alignment horizontal="center" vertical="center" wrapText="1"/>
    </xf>
    <xf numFmtId="1" fontId="11" fillId="6" borderId="29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</cellXfs>
  <cellStyles count="12">
    <cellStyle name="Heading 1 2" xfId="2" xr:uid="{00000000-0005-0000-0000-000002000000}"/>
    <cellStyle name="Heading 2 2" xfId="3" xr:uid="{00000000-0005-0000-0000-000003000000}"/>
    <cellStyle name="Heading 3 2" xfId="4" xr:uid="{00000000-0005-0000-0000-000004000000}"/>
    <cellStyle name="Hyperlink" xfId="7" builtinId="8"/>
    <cellStyle name="Normal" xfId="0" builtinId="0"/>
    <cellStyle name="Normal 2" xfId="6" xr:uid="{00000000-0005-0000-0000-000007000000}"/>
    <cellStyle name="Normal 3" xfId="1" xr:uid="{00000000-0005-0000-0000-000008000000}"/>
    <cellStyle name="Style 1" xfId="8" xr:uid="{00000000-0005-0000-0000-000009000000}"/>
    <cellStyle name="Style 1 2" xfId="11" xr:uid="{A15BDCF6-380B-4229-935B-C410B36448AC}"/>
    <cellStyle name="Style 2" xfId="9" xr:uid="{00000000-0005-0000-0000-00000A000000}"/>
    <cellStyle name="Style 3" xfId="10" xr:uid="{00000000-0005-0000-0000-00000B000000}"/>
    <cellStyle name="Title 2" xfId="5" xr:uid="{00000000-0005-0000-0000-00000C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18</xdr:row>
      <xdr:rowOff>156455</xdr:rowOff>
    </xdr:from>
    <xdr:to>
      <xdr:col>5</xdr:col>
      <xdr:colOff>2064132</xdr:colOff>
      <xdr:row>30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18</xdr:row>
      <xdr:rowOff>156393</xdr:rowOff>
    </xdr:from>
    <xdr:to>
      <xdr:col>12</xdr:col>
      <xdr:colOff>228681</xdr:colOff>
      <xdr:row>30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30</xdr:row>
      <xdr:rowOff>182213</xdr:rowOff>
    </xdr:from>
    <xdr:to>
      <xdr:col>5</xdr:col>
      <xdr:colOff>2064132</xdr:colOff>
      <xdr:row>44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//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30</xdr:row>
      <xdr:rowOff>182213</xdr:rowOff>
    </xdr:from>
    <xdr:to>
      <xdr:col>12</xdr:col>
      <xdr:colOff>228681</xdr:colOff>
      <xdr:row>44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16</xdr:row>
      <xdr:rowOff>89156</xdr:rowOff>
    </xdr:from>
    <xdr:to>
      <xdr:col>5</xdr:col>
      <xdr:colOff>2064132</xdr:colOff>
      <xdr:row>18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16</xdr:row>
      <xdr:rowOff>93220</xdr:rowOff>
    </xdr:from>
    <xdr:to>
      <xdr:col>12</xdr:col>
      <xdr:colOff>228681</xdr:colOff>
      <xdr:row>18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8</xdr:row>
      <xdr:rowOff>164546</xdr:rowOff>
    </xdr:from>
    <xdr:to>
      <xdr:col>12</xdr:col>
      <xdr:colOff>219075</xdr:colOff>
      <xdr:row>12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0</xdr:row>
      <xdr:rowOff>171679</xdr:rowOff>
    </xdr:from>
    <xdr:to>
      <xdr:col>12</xdr:col>
      <xdr:colOff>209550</xdr:colOff>
      <xdr:row>8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ROXANA APARTMENTS</a:t>
          </a: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38800" y="429209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12</xdr:col>
      <xdr:colOff>209550</xdr:colOff>
      <xdr:row>0</xdr:row>
      <xdr:rowOff>40416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419684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2038350</xdr:colOff>
      <xdr:row>0</xdr:row>
      <xdr:rowOff>0</xdr:rowOff>
    </xdr:from>
    <xdr:to>
      <xdr:col>12</xdr:col>
      <xdr:colOff>209551</xdr:colOff>
      <xdr:row>0</xdr:row>
      <xdr:rowOff>95249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48250" y="95249"/>
          <a:ext cx="3667126" cy="16287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en-US" sz="2000">
              <a:solidFill>
                <a:sysClr val="windowText" lastClr="000000"/>
              </a:solidFill>
            </a:rPr>
          </a:br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189"/>
  <sheetViews>
    <sheetView showGridLines="0" tabSelected="1" view="pageBreakPreview" zoomScale="85" zoomScaleNormal="90" zoomScaleSheetLayoutView="85" workbookViewId="0">
      <selection activeCell="F116" activeCellId="1" sqref="F95 F116"/>
    </sheetView>
  </sheetViews>
  <sheetFormatPr defaultColWidth="9.109375" defaultRowHeight="13.8" x14ac:dyDescent="0.3"/>
  <cols>
    <col min="1" max="1" width="2.88671875" style="6" customWidth="1"/>
    <col min="2" max="2" width="4.6640625" style="29" customWidth="1"/>
    <col min="3" max="3" width="12.44140625" style="29" customWidth="1"/>
    <col min="4" max="4" width="15" style="29" customWidth="1"/>
    <col min="5" max="5" width="15.6640625" style="29" customWidth="1"/>
    <col min="6" max="6" width="67.44140625" style="6" customWidth="1"/>
    <col min="7" max="7" width="8.88671875" style="22" customWidth="1"/>
    <col min="8" max="8" width="11.44140625" style="29" hidden="1" customWidth="1"/>
    <col min="9" max="9" width="9" style="29" customWidth="1"/>
    <col min="10" max="10" width="13.109375" style="29" bestFit="1" customWidth="1"/>
    <col min="11" max="11" width="9.88671875" style="29" customWidth="1"/>
    <col min="12" max="12" width="14.6640625" style="29" bestFit="1" customWidth="1"/>
    <col min="13" max="13" width="14.44140625" style="40" bestFit="1" customWidth="1"/>
    <col min="14" max="14" width="13.88671875" style="6" customWidth="1"/>
    <col min="15" max="15" width="14.109375" style="6" customWidth="1"/>
    <col min="16" max="16" width="12.5546875" style="40" bestFit="1" customWidth="1"/>
    <col min="17" max="17" width="12.5546875" style="6" bestFit="1" customWidth="1"/>
    <col min="18" max="21" width="13.109375" style="6" bestFit="1" customWidth="1"/>
    <col min="22" max="16384" width="9.109375" style="6"/>
  </cols>
  <sheetData>
    <row r="2" spans="2:12" x14ac:dyDescent="0.3">
      <c r="B2" s="7"/>
      <c r="C2" s="7"/>
      <c r="D2" s="7"/>
      <c r="E2" s="7"/>
      <c r="F2" s="8"/>
      <c r="G2" s="23"/>
      <c r="H2" s="7"/>
      <c r="I2" s="7"/>
      <c r="J2" s="7"/>
      <c r="K2" s="7"/>
      <c r="L2" s="7"/>
    </row>
    <row r="3" spans="2:12" x14ac:dyDescent="0.3">
      <c r="B3" s="7"/>
      <c r="C3" s="7"/>
      <c r="D3" s="7"/>
      <c r="E3" s="7"/>
      <c r="F3" s="8"/>
      <c r="G3" s="23"/>
      <c r="H3" s="7"/>
      <c r="I3" s="7"/>
      <c r="J3" s="7"/>
      <c r="K3" s="7"/>
      <c r="L3" s="7"/>
    </row>
    <row r="4" spans="2:12" x14ac:dyDescent="0.3">
      <c r="B4" s="7"/>
      <c r="C4" s="7"/>
      <c r="D4" s="7"/>
      <c r="E4" s="7"/>
      <c r="F4" s="8"/>
      <c r="G4" s="23"/>
      <c r="H4" s="7"/>
      <c r="I4" s="7"/>
      <c r="J4" s="7"/>
      <c r="K4" s="7"/>
      <c r="L4" s="7"/>
    </row>
    <row r="7" spans="2:12" ht="14.25" customHeight="1" x14ac:dyDescent="0.3">
      <c r="F7" s="8"/>
    </row>
    <row r="8" spans="2:12" ht="14.25" customHeight="1" x14ac:dyDescent="0.3"/>
    <row r="9" spans="2:12" ht="14.25" customHeight="1" x14ac:dyDescent="0.3"/>
    <row r="10" spans="2:12" ht="14.25" customHeight="1" x14ac:dyDescent="0.3"/>
    <row r="11" spans="2:12" ht="14.25" customHeight="1" x14ac:dyDescent="0.3">
      <c r="F11" s="9"/>
    </row>
    <row r="12" spans="2:12" ht="14.25" customHeight="1" x14ac:dyDescent="0.3">
      <c r="F12" s="9"/>
    </row>
    <row r="13" spans="2:12" ht="14.25" customHeight="1" x14ac:dyDescent="0.3">
      <c r="F13" s="9"/>
    </row>
    <row r="14" spans="2:12" ht="14.25" customHeight="1" x14ac:dyDescent="0.3">
      <c r="F14" s="9"/>
    </row>
    <row r="15" spans="2:12" ht="15" customHeight="1" x14ac:dyDescent="0.3">
      <c r="F15" s="9"/>
    </row>
    <row r="46" spans="4:6" x14ac:dyDescent="0.3">
      <c r="D46" s="10" t="s">
        <v>15</v>
      </c>
      <c r="E46" s="100">
        <v>-2318</v>
      </c>
      <c r="F46" s="100"/>
    </row>
    <row r="47" spans="4:6" x14ac:dyDescent="0.3">
      <c r="D47" s="11"/>
    </row>
    <row r="48" spans="4:6" x14ac:dyDescent="0.3">
      <c r="D48" s="12" t="s">
        <v>13</v>
      </c>
      <c r="E48" s="100" t="s">
        <v>12</v>
      </c>
      <c r="F48" s="100"/>
    </row>
    <row r="53" spans="2:16" ht="14.4" thickBot="1" x14ac:dyDescent="0.35"/>
    <row r="54" spans="2:16" ht="13.95" customHeight="1" x14ac:dyDescent="0.3">
      <c r="B54" s="114" t="s">
        <v>0</v>
      </c>
      <c r="C54" s="116" t="s">
        <v>11</v>
      </c>
      <c r="D54" s="106" t="s">
        <v>3</v>
      </c>
      <c r="E54" s="106" t="s">
        <v>1</v>
      </c>
      <c r="F54" s="106" t="s">
        <v>10</v>
      </c>
      <c r="G54" s="112" t="s">
        <v>2</v>
      </c>
      <c r="H54" s="106" t="s">
        <v>8</v>
      </c>
      <c r="I54" s="106" t="s">
        <v>14</v>
      </c>
      <c r="J54" s="106" t="s">
        <v>24</v>
      </c>
      <c r="K54" s="106"/>
      <c r="L54" s="106"/>
      <c r="M54" s="104" t="s">
        <v>28</v>
      </c>
      <c r="N54" s="104" t="s">
        <v>29</v>
      </c>
      <c r="O54" s="108" t="s">
        <v>26</v>
      </c>
      <c r="P54" s="110" t="s">
        <v>25</v>
      </c>
    </row>
    <row r="55" spans="2:16" ht="14.4" thickBot="1" x14ac:dyDescent="0.35">
      <c r="B55" s="115"/>
      <c r="C55" s="117"/>
      <c r="D55" s="107"/>
      <c r="E55" s="107"/>
      <c r="F55" s="107"/>
      <c r="G55" s="113"/>
      <c r="H55" s="107"/>
      <c r="I55" s="107"/>
      <c r="J55" s="84" t="s">
        <v>27</v>
      </c>
      <c r="K55" s="85" t="s">
        <v>31</v>
      </c>
      <c r="L55" s="86" t="s">
        <v>30</v>
      </c>
      <c r="M55" s="105"/>
      <c r="N55" s="105"/>
      <c r="O55" s="109"/>
      <c r="P55" s="111"/>
    </row>
    <row r="56" spans="2:16" x14ac:dyDescent="0.3">
      <c r="B56" s="50"/>
      <c r="C56" s="51"/>
      <c r="D56" s="52"/>
      <c r="E56" s="53">
        <v>10000</v>
      </c>
      <c r="F56" s="2" t="s">
        <v>6</v>
      </c>
      <c r="G56" s="54"/>
      <c r="H56" s="51"/>
      <c r="I56" s="51"/>
      <c r="J56" s="51"/>
      <c r="K56" s="51"/>
      <c r="L56" s="51"/>
      <c r="M56" s="55"/>
      <c r="N56" s="55"/>
      <c r="O56" s="55"/>
      <c r="P56" s="56"/>
    </row>
    <row r="57" spans="2:16" x14ac:dyDescent="0.3">
      <c r="B57" s="36" t="str">
        <f>IF(TRIM(G57)&lt;&gt;"",COUNTA($G$57:G57)&amp;"","")</f>
        <v>1</v>
      </c>
      <c r="C57" s="82"/>
      <c r="D57" s="82"/>
      <c r="E57" s="45"/>
      <c r="F57" s="14" t="s">
        <v>9</v>
      </c>
      <c r="G57" s="25">
        <v>1</v>
      </c>
      <c r="H57" s="37"/>
      <c r="I57" s="82" t="s">
        <v>4</v>
      </c>
      <c r="J57" s="46"/>
      <c r="K57" s="46"/>
      <c r="L57" s="47"/>
      <c r="M57" s="57"/>
      <c r="N57" s="46"/>
      <c r="O57" s="47"/>
      <c r="P57" s="96"/>
    </row>
    <row r="58" spans="2:16" x14ac:dyDescent="0.3">
      <c r="B58" s="36" t="str">
        <f>IF(TRIM(G58)&lt;&gt;"",COUNTA($G$57:G58)&amp;"","")</f>
        <v>2</v>
      </c>
      <c r="C58" s="82"/>
      <c r="D58" s="82"/>
      <c r="E58" s="45"/>
      <c r="F58" s="14" t="s">
        <v>19</v>
      </c>
      <c r="G58" s="25">
        <v>1</v>
      </c>
      <c r="H58" s="48"/>
      <c r="I58" s="82" t="s">
        <v>4</v>
      </c>
      <c r="J58" s="46"/>
      <c r="K58" s="46"/>
      <c r="L58" s="47"/>
      <c r="M58" s="57"/>
      <c r="N58" s="46"/>
      <c r="O58" s="47"/>
      <c r="P58" s="97"/>
    </row>
    <row r="59" spans="2:16" s="18" customFormat="1" x14ac:dyDescent="0.3">
      <c r="B59" s="36" t="str">
        <f>IF(TRIM(G59)&lt;&gt;"",COUNTA($G$57:G59)&amp;"","")</f>
        <v>3</v>
      </c>
      <c r="C59" s="82"/>
      <c r="D59" s="82"/>
      <c r="E59" s="45"/>
      <c r="F59" s="14" t="s">
        <v>5</v>
      </c>
      <c r="G59" s="25">
        <v>1</v>
      </c>
      <c r="H59" s="49"/>
      <c r="I59" s="82" t="s">
        <v>4</v>
      </c>
      <c r="J59" s="46"/>
      <c r="K59" s="46"/>
      <c r="L59" s="47"/>
      <c r="M59" s="57"/>
      <c r="N59" s="46"/>
      <c r="O59" s="47"/>
      <c r="P59" s="97"/>
    </row>
    <row r="60" spans="2:16" x14ac:dyDescent="0.3">
      <c r="B60" s="36" t="str">
        <f>IF(TRIM(G60)&lt;&gt;"",COUNTA($G$57:G60)&amp;"","")</f>
        <v>4</v>
      </c>
      <c r="C60" s="82"/>
      <c r="D60" s="82"/>
      <c r="E60" s="45"/>
      <c r="F60" s="14" t="s">
        <v>20</v>
      </c>
      <c r="G60" s="25">
        <v>1</v>
      </c>
      <c r="H60" s="49"/>
      <c r="I60" s="82" t="s">
        <v>4</v>
      </c>
      <c r="J60" s="46"/>
      <c r="K60" s="46"/>
      <c r="L60" s="47"/>
      <c r="M60" s="57"/>
      <c r="N60" s="46"/>
      <c r="O60" s="47"/>
      <c r="P60" s="97"/>
    </row>
    <row r="61" spans="2:16" x14ac:dyDescent="0.3">
      <c r="B61" s="36" t="str">
        <f>IF(TRIM(G61)&lt;&gt;"",COUNTA($G$57:G61)&amp;"","")</f>
        <v>5</v>
      </c>
      <c r="C61" s="82"/>
      <c r="D61" s="82"/>
      <c r="E61" s="45"/>
      <c r="F61" s="14" t="s">
        <v>21</v>
      </c>
      <c r="G61" s="25">
        <v>1</v>
      </c>
      <c r="H61" s="49"/>
      <c r="I61" s="82" t="s">
        <v>4</v>
      </c>
      <c r="J61" s="46"/>
      <c r="K61" s="46"/>
      <c r="L61" s="47"/>
      <c r="M61" s="57"/>
      <c r="N61" s="46"/>
      <c r="O61" s="47"/>
      <c r="P61" s="97"/>
    </row>
    <row r="62" spans="2:16" x14ac:dyDescent="0.3">
      <c r="B62" s="36" t="str">
        <f>IF(TRIM(G62)&lt;&gt;"",COUNTA($G$57:G62)&amp;"","")</f>
        <v>6</v>
      </c>
      <c r="C62" s="82"/>
      <c r="D62" s="82"/>
      <c r="E62" s="45"/>
      <c r="F62" s="14" t="s">
        <v>22</v>
      </c>
      <c r="G62" s="25">
        <v>1</v>
      </c>
      <c r="H62" s="49"/>
      <c r="I62" s="82" t="s">
        <v>4</v>
      </c>
      <c r="J62" s="46"/>
      <c r="K62" s="46"/>
      <c r="L62" s="47"/>
      <c r="M62" s="57"/>
      <c r="N62" s="46"/>
      <c r="O62" s="47"/>
      <c r="P62" s="97"/>
    </row>
    <row r="63" spans="2:16" x14ac:dyDescent="0.3">
      <c r="B63" s="36" t="str">
        <f>IF(TRIM(G63)&lt;&gt;"",COUNTA($G$57:G63)&amp;"","")</f>
        <v>7</v>
      </c>
      <c r="C63" s="82"/>
      <c r="D63" s="82"/>
      <c r="E63" s="45"/>
      <c r="F63" s="14" t="s">
        <v>23</v>
      </c>
      <c r="G63" s="25">
        <v>1</v>
      </c>
      <c r="H63" s="49"/>
      <c r="I63" s="82" t="s">
        <v>4</v>
      </c>
      <c r="J63" s="46"/>
      <c r="K63" s="46"/>
      <c r="L63" s="47"/>
      <c r="M63" s="57"/>
      <c r="N63" s="46"/>
      <c r="O63" s="47"/>
      <c r="P63" s="97"/>
    </row>
    <row r="64" spans="2:16" x14ac:dyDescent="0.3">
      <c r="B64" s="36" t="str">
        <f>IF(TRIM(G64)&lt;&gt;"",COUNTA($G$57:G64)&amp;"","")</f>
        <v>8</v>
      </c>
      <c r="C64" s="82"/>
      <c r="D64" s="82"/>
      <c r="E64" s="45"/>
      <c r="F64" s="14" t="s">
        <v>16</v>
      </c>
      <c r="G64" s="25">
        <v>1</v>
      </c>
      <c r="H64" s="49"/>
      <c r="I64" s="82" t="s">
        <v>4</v>
      </c>
      <c r="J64" s="46"/>
      <c r="K64" s="46"/>
      <c r="L64" s="47"/>
      <c r="M64" s="57"/>
      <c r="N64" s="46"/>
      <c r="O64" s="47"/>
      <c r="P64" s="98"/>
    </row>
    <row r="65" spans="2:16" ht="14.4" thickBot="1" x14ac:dyDescent="0.35">
      <c r="B65" s="36" t="str">
        <f>IF(TRIM(G65)&lt;&gt;"",COUNTA($G$57:G65)&amp;"","")</f>
        <v/>
      </c>
      <c r="C65" s="33"/>
      <c r="D65" s="33"/>
      <c r="E65" s="2"/>
      <c r="F65" s="15" t="s">
        <v>7</v>
      </c>
      <c r="G65" s="26"/>
      <c r="H65" s="16"/>
      <c r="I65" s="16"/>
      <c r="J65" s="17"/>
      <c r="K65" s="17"/>
      <c r="L65" s="17"/>
      <c r="M65" s="58"/>
      <c r="N65" s="17"/>
      <c r="O65" s="17"/>
      <c r="P65" s="43">
        <f>P57</f>
        <v>0</v>
      </c>
    </row>
    <row r="66" spans="2:16" s="79" customFormat="1" x14ac:dyDescent="0.3">
      <c r="B66" s="81" t="str">
        <f>IF(TRIM(G66)&lt;&gt;"",COUNTA($G$57:G66)&amp;"","")</f>
        <v/>
      </c>
      <c r="C66" s="78"/>
      <c r="D66" s="78"/>
      <c r="E66" s="78"/>
      <c r="F66" s="77"/>
      <c r="G66" s="24"/>
      <c r="H66" s="3"/>
      <c r="I66" s="3"/>
      <c r="J66" s="5"/>
      <c r="K66" s="5"/>
      <c r="L66" s="19"/>
      <c r="M66" s="59"/>
      <c r="N66" s="5"/>
      <c r="O66" s="19"/>
      <c r="P66" s="42"/>
    </row>
    <row r="67" spans="2:16" s="79" customFormat="1" x14ac:dyDescent="0.3">
      <c r="B67" s="81" t="str">
        <f>IF(TRIM(G67)&lt;&gt;"",COUNTA($G$57:G67)&amp;"","")</f>
        <v/>
      </c>
      <c r="C67" s="78"/>
      <c r="D67" s="78"/>
      <c r="E67" s="78"/>
      <c r="F67" s="77"/>
      <c r="G67" s="24"/>
      <c r="H67" s="3"/>
      <c r="I67" s="3"/>
      <c r="J67" s="5"/>
      <c r="K67" s="5"/>
      <c r="L67" s="19"/>
      <c r="M67" s="59"/>
      <c r="N67" s="5"/>
      <c r="O67" s="19"/>
      <c r="P67" s="42"/>
    </row>
    <row r="68" spans="2:16" s="79" customFormat="1" x14ac:dyDescent="0.3">
      <c r="B68" s="81" t="str">
        <f>IF(TRIM(G68)&lt;&gt;"",COUNTA($G$57:G68)&amp;"","")</f>
        <v/>
      </c>
      <c r="C68" s="78"/>
      <c r="D68" s="78"/>
      <c r="E68" s="78"/>
      <c r="F68" s="89" t="s">
        <v>34</v>
      </c>
      <c r="G68" s="24"/>
      <c r="H68" s="3"/>
      <c r="I68" s="3"/>
      <c r="J68" s="5"/>
      <c r="K68" s="5"/>
      <c r="L68" s="19"/>
      <c r="M68" s="59"/>
      <c r="N68" s="5"/>
      <c r="O68" s="19"/>
      <c r="P68" s="42"/>
    </row>
    <row r="69" spans="2:16" s="79" customFormat="1" ht="27" customHeight="1" x14ac:dyDescent="0.3">
      <c r="B69" s="88" t="str">
        <f>IF(TRIM(G69)&lt;&gt;"",COUNTA($G$57:G69)&amp;"","")</f>
        <v/>
      </c>
      <c r="C69" s="87"/>
      <c r="D69" s="87"/>
      <c r="E69" s="80">
        <v>70000</v>
      </c>
      <c r="F69" s="2" t="s">
        <v>32</v>
      </c>
      <c r="G69" s="27"/>
      <c r="H69" s="13"/>
      <c r="I69" s="13"/>
      <c r="J69" s="13"/>
      <c r="K69" s="13"/>
      <c r="L69" s="13"/>
      <c r="M69" s="61"/>
      <c r="N69" s="13"/>
      <c r="O69" s="13"/>
      <c r="P69" s="41"/>
    </row>
    <row r="70" spans="2:16" s="79" customFormat="1" x14ac:dyDescent="0.3">
      <c r="B70" s="81" t="str">
        <f>IF(TRIM(G70)&lt;&gt;"",COUNTA($G$57:G70)&amp;"","")</f>
        <v>9</v>
      </c>
      <c r="C70" s="99" t="s">
        <v>69</v>
      </c>
      <c r="D70" s="99"/>
      <c r="E70" s="99"/>
      <c r="F70" s="77" t="s">
        <v>74</v>
      </c>
      <c r="G70" s="24">
        <f>ROUND(H70,0)</f>
        <v>15516</v>
      </c>
      <c r="H70" s="3">
        <f>13653.71+(276.38*1.68)+(441*3.17)</f>
        <v>15515.998399999999</v>
      </c>
      <c r="I70" s="3" t="s">
        <v>33</v>
      </c>
      <c r="J70" s="90"/>
      <c r="K70" s="91"/>
      <c r="L70" s="91"/>
      <c r="M70" s="92"/>
      <c r="N70" s="91"/>
      <c r="O70" s="91"/>
      <c r="P70" s="42"/>
    </row>
    <row r="71" spans="2:16" s="79" customFormat="1" x14ac:dyDescent="0.3">
      <c r="B71" s="81" t="str">
        <f>IF(TRIM(G71)&lt;&gt;"",COUNTA($G$57:G71)&amp;"","")</f>
        <v>10</v>
      </c>
      <c r="C71" s="99"/>
      <c r="D71" s="99"/>
      <c r="E71" s="99"/>
      <c r="F71" s="77" t="s">
        <v>46</v>
      </c>
      <c r="G71" s="24">
        <f t="shared" ref="G71:G81" si="0">ROUND(H71,0)</f>
        <v>13654</v>
      </c>
      <c r="H71" s="3">
        <v>13653.71</v>
      </c>
      <c r="I71" s="3" t="s">
        <v>33</v>
      </c>
      <c r="J71" s="90"/>
      <c r="K71" s="91"/>
      <c r="L71" s="91"/>
      <c r="M71" s="92"/>
      <c r="N71" s="91"/>
      <c r="O71" s="91"/>
      <c r="P71" s="42"/>
    </row>
    <row r="72" spans="2:16" s="79" customFormat="1" x14ac:dyDescent="0.3">
      <c r="B72" s="81" t="str">
        <f>IF(TRIM(G72)&lt;&gt;"",COUNTA($G$57:G72)&amp;"","")</f>
        <v>11</v>
      </c>
      <c r="C72" s="99"/>
      <c r="D72" s="99"/>
      <c r="E72" s="99"/>
      <c r="F72" s="77" t="s">
        <v>36</v>
      </c>
      <c r="G72" s="24">
        <f t="shared" si="0"/>
        <v>13654</v>
      </c>
      <c r="H72" s="3">
        <v>13653.71</v>
      </c>
      <c r="I72" s="3" t="s">
        <v>33</v>
      </c>
      <c r="J72" s="90"/>
      <c r="K72" s="91"/>
      <c r="L72" s="91"/>
      <c r="M72" s="92"/>
      <c r="N72" s="91"/>
      <c r="O72" s="91"/>
      <c r="P72" s="42"/>
    </row>
    <row r="73" spans="2:16" s="79" customFormat="1" x14ac:dyDescent="0.3">
      <c r="B73" s="81" t="str">
        <f>IF(TRIM(G73)&lt;&gt;"",COUNTA($G$57:G73)&amp;"","")</f>
        <v>12</v>
      </c>
      <c r="C73" s="99"/>
      <c r="D73" s="99"/>
      <c r="E73" s="99"/>
      <c r="F73" s="77" t="s">
        <v>37</v>
      </c>
      <c r="G73" s="24">
        <f t="shared" si="0"/>
        <v>13654</v>
      </c>
      <c r="H73" s="3">
        <v>13653.71</v>
      </c>
      <c r="I73" s="3" t="s">
        <v>33</v>
      </c>
      <c r="J73" s="90"/>
      <c r="K73" s="91"/>
      <c r="L73" s="91"/>
      <c r="M73" s="92"/>
      <c r="N73" s="91"/>
      <c r="O73" s="91"/>
      <c r="P73" s="42"/>
    </row>
    <row r="74" spans="2:16" s="79" customFormat="1" x14ac:dyDescent="0.3">
      <c r="B74" s="81" t="str">
        <f>IF(TRIM(G74)&lt;&gt;"",COUNTA($G$57:G74)&amp;"","")</f>
        <v>13</v>
      </c>
      <c r="C74" s="99"/>
      <c r="D74" s="99"/>
      <c r="E74" s="99"/>
      <c r="F74" s="77" t="s">
        <v>39</v>
      </c>
      <c r="G74" s="24">
        <f t="shared" si="0"/>
        <v>152</v>
      </c>
      <c r="H74" s="3">
        <v>151.97</v>
      </c>
      <c r="I74" s="3" t="s">
        <v>33</v>
      </c>
      <c r="J74" s="90"/>
      <c r="K74" s="91"/>
      <c r="L74" s="91"/>
      <c r="M74" s="92"/>
      <c r="N74" s="91"/>
      <c r="O74" s="91"/>
      <c r="P74" s="42"/>
    </row>
    <row r="75" spans="2:16" s="79" customFormat="1" x14ac:dyDescent="0.3">
      <c r="B75" s="81" t="str">
        <f>IF(TRIM(G75)&lt;&gt;"",COUNTA($G$57:G75)&amp;"","")</f>
        <v>14</v>
      </c>
      <c r="C75" s="99"/>
      <c r="D75" s="99"/>
      <c r="E75" s="99"/>
      <c r="F75" s="77" t="s">
        <v>41</v>
      </c>
      <c r="G75" s="24">
        <f t="shared" si="0"/>
        <v>61</v>
      </c>
      <c r="H75" s="3">
        <v>60.73</v>
      </c>
      <c r="I75" s="3" t="s">
        <v>38</v>
      </c>
      <c r="J75" s="90"/>
      <c r="K75" s="91"/>
      <c r="L75" s="91"/>
      <c r="M75" s="92"/>
      <c r="N75" s="91"/>
      <c r="O75" s="91"/>
      <c r="P75" s="42"/>
    </row>
    <row r="76" spans="2:16" s="79" customFormat="1" x14ac:dyDescent="0.3">
      <c r="B76" s="81" t="str">
        <f>IF(TRIM(G76)&lt;&gt;"",COUNTA($G$57:G76)&amp;"","")</f>
        <v>15</v>
      </c>
      <c r="C76" s="99"/>
      <c r="D76" s="99"/>
      <c r="E76" s="99"/>
      <c r="F76" s="77" t="s">
        <v>45</v>
      </c>
      <c r="G76" s="24">
        <f t="shared" si="0"/>
        <v>45</v>
      </c>
      <c r="H76" s="3">
        <f>3*10+15</f>
        <v>45</v>
      </c>
      <c r="I76" s="3" t="s">
        <v>38</v>
      </c>
      <c r="J76" s="90"/>
      <c r="K76" s="91"/>
      <c r="L76" s="91"/>
      <c r="M76" s="92"/>
      <c r="N76" s="91"/>
      <c r="O76" s="91"/>
      <c r="P76" s="42"/>
    </row>
    <row r="77" spans="2:16" s="79" customFormat="1" x14ac:dyDescent="0.3">
      <c r="B77" s="81" t="str">
        <f>IF(TRIM(G77)&lt;&gt;"",COUNTA($G$57:G77)&amp;"","")</f>
        <v>16</v>
      </c>
      <c r="C77" s="99"/>
      <c r="D77" s="99"/>
      <c r="E77" s="99"/>
      <c r="F77" s="77" t="s">
        <v>43</v>
      </c>
      <c r="G77" s="24">
        <f t="shared" si="0"/>
        <v>672</v>
      </c>
      <c r="H77" s="3">
        <v>671.9</v>
      </c>
      <c r="I77" s="3" t="s">
        <v>38</v>
      </c>
      <c r="J77" s="90"/>
      <c r="K77" s="91"/>
      <c r="L77" s="91"/>
      <c r="M77" s="92"/>
      <c r="N77" s="91"/>
      <c r="O77" s="91"/>
      <c r="P77" s="42"/>
    </row>
    <row r="78" spans="2:16" s="79" customFormat="1" x14ac:dyDescent="0.3">
      <c r="B78" s="81" t="str">
        <f>IF(TRIM(G78)&lt;&gt;"",COUNTA($G$57:G78)&amp;"","")</f>
        <v>17</v>
      </c>
      <c r="C78" s="99"/>
      <c r="D78" s="99"/>
      <c r="E78" s="99"/>
      <c r="F78" s="77" t="s">
        <v>55</v>
      </c>
      <c r="G78" s="24">
        <f t="shared" si="0"/>
        <v>9</v>
      </c>
      <c r="H78" s="3">
        <v>9</v>
      </c>
      <c r="I78" s="3" t="s">
        <v>35</v>
      </c>
      <c r="J78" s="90"/>
      <c r="K78" s="91"/>
      <c r="L78" s="91"/>
      <c r="M78" s="92"/>
      <c r="N78" s="91"/>
      <c r="O78" s="91"/>
      <c r="P78" s="42"/>
    </row>
    <row r="79" spans="2:16" s="79" customFormat="1" x14ac:dyDescent="0.3">
      <c r="B79" s="81" t="str">
        <f>IF(TRIM(G79)&lt;&gt;"",COUNTA($G$57:G79)&amp;"","")</f>
        <v>18</v>
      </c>
      <c r="C79" s="99"/>
      <c r="D79" s="99"/>
      <c r="E79" s="99"/>
      <c r="F79" s="77" t="s">
        <v>40</v>
      </c>
      <c r="G79" s="24">
        <f t="shared" si="0"/>
        <v>1</v>
      </c>
      <c r="H79" s="3">
        <v>1</v>
      </c>
      <c r="I79" s="3" t="s">
        <v>35</v>
      </c>
      <c r="J79" s="90"/>
      <c r="K79" s="91"/>
      <c r="L79" s="91"/>
      <c r="M79" s="92"/>
      <c r="N79" s="91"/>
      <c r="O79" s="91"/>
      <c r="P79" s="42"/>
    </row>
    <row r="80" spans="2:16" s="79" customFormat="1" ht="27.6" x14ac:dyDescent="0.3">
      <c r="B80" s="81" t="str">
        <f>IF(TRIM(G80)&lt;&gt;"",COUNTA($G$57:G80)&amp;"","")</f>
        <v>19</v>
      </c>
      <c r="C80" s="99"/>
      <c r="D80" s="99"/>
      <c r="E80" s="99"/>
      <c r="F80" s="77" t="s">
        <v>42</v>
      </c>
      <c r="G80" s="24">
        <f t="shared" si="0"/>
        <v>4</v>
      </c>
      <c r="H80" s="3">
        <v>4</v>
      </c>
      <c r="I80" s="3" t="s">
        <v>35</v>
      </c>
      <c r="J80" s="90"/>
      <c r="K80" s="91"/>
      <c r="L80" s="91"/>
      <c r="M80" s="92"/>
      <c r="N80" s="91"/>
      <c r="O80" s="91"/>
      <c r="P80" s="42"/>
    </row>
    <row r="81" spans="2:16" s="79" customFormat="1" x14ac:dyDescent="0.3">
      <c r="B81" s="81" t="str">
        <f>IF(TRIM(G81)&lt;&gt;"",COUNTA($G$57:G81)&amp;"","")</f>
        <v>20</v>
      </c>
      <c r="C81" s="99"/>
      <c r="D81" s="99"/>
      <c r="E81" s="99"/>
      <c r="F81" s="77" t="s">
        <v>44</v>
      </c>
      <c r="G81" s="24">
        <f t="shared" si="0"/>
        <v>9</v>
      </c>
      <c r="H81" s="3">
        <v>9</v>
      </c>
      <c r="I81" s="3" t="s">
        <v>35</v>
      </c>
      <c r="J81" s="90"/>
      <c r="K81" s="91"/>
      <c r="L81" s="91"/>
      <c r="M81" s="92"/>
      <c r="N81" s="91"/>
      <c r="O81" s="91"/>
      <c r="P81" s="42"/>
    </row>
    <row r="82" spans="2:16" s="79" customFormat="1" ht="14.4" thickBot="1" x14ac:dyDescent="0.35">
      <c r="B82" s="81" t="str">
        <f>IF(TRIM(G82)&lt;&gt;"",COUNTA($G$57:G82)&amp;"","")</f>
        <v/>
      </c>
      <c r="C82" s="78"/>
      <c r="D82" s="78"/>
      <c r="E82" s="78"/>
      <c r="F82" s="15" t="s">
        <v>7</v>
      </c>
      <c r="G82" s="28"/>
      <c r="H82" s="20"/>
      <c r="I82" s="20"/>
      <c r="J82" s="30"/>
      <c r="K82" s="30"/>
      <c r="L82" s="17"/>
      <c r="M82" s="60"/>
      <c r="N82" s="30"/>
      <c r="O82" s="17"/>
      <c r="P82" s="43"/>
    </row>
    <row r="83" spans="2:16" s="79" customFormat="1" x14ac:dyDescent="0.3">
      <c r="B83" s="81" t="str">
        <f>IF(TRIM(G83)&lt;&gt;"",COUNTA($G$57:G83)&amp;"","")</f>
        <v/>
      </c>
      <c r="C83" s="78"/>
      <c r="D83" s="78"/>
      <c r="E83" s="78"/>
      <c r="F83" s="77"/>
      <c r="G83" s="24"/>
      <c r="H83" s="3"/>
      <c r="I83" s="3"/>
      <c r="J83" s="5"/>
      <c r="K83" s="5"/>
      <c r="L83" s="19"/>
      <c r="M83" s="59"/>
      <c r="N83" s="5"/>
      <c r="O83" s="19"/>
      <c r="P83" s="42"/>
    </row>
    <row r="84" spans="2:16" s="79" customFormat="1" x14ac:dyDescent="0.3">
      <c r="B84" s="81" t="str">
        <f>IF(TRIM(G84)&lt;&gt;"",COUNTA($G$57:G84)&amp;"","")</f>
        <v/>
      </c>
      <c r="C84" s="78"/>
      <c r="D84" s="78"/>
      <c r="E84" s="78"/>
      <c r="F84" s="77"/>
      <c r="G84" s="24"/>
      <c r="H84" s="3"/>
      <c r="I84" s="3"/>
      <c r="J84" s="5"/>
      <c r="K84" s="5"/>
      <c r="L84" s="19"/>
      <c r="M84" s="59"/>
      <c r="N84" s="5"/>
      <c r="O84" s="19"/>
      <c r="P84" s="42"/>
    </row>
    <row r="85" spans="2:16" s="79" customFormat="1" x14ac:dyDescent="0.3">
      <c r="B85" s="81" t="str">
        <f>IF(TRIM(G85)&lt;&gt;"",COUNTA($G$57:G85)&amp;"","")</f>
        <v/>
      </c>
      <c r="C85" s="78"/>
      <c r="D85" s="78"/>
      <c r="E85" s="78"/>
      <c r="F85" s="89" t="s">
        <v>47</v>
      </c>
      <c r="G85" s="24"/>
      <c r="H85" s="3"/>
      <c r="I85" s="3"/>
      <c r="J85" s="5"/>
      <c r="K85" s="5"/>
      <c r="L85" s="19"/>
      <c r="M85" s="59"/>
      <c r="N85" s="5"/>
      <c r="O85" s="19"/>
      <c r="P85" s="42"/>
    </row>
    <row r="86" spans="2:16" s="79" customFormat="1" ht="27" customHeight="1" x14ac:dyDescent="0.3">
      <c r="B86" s="88" t="str">
        <f>IF(TRIM(G86)&lt;&gt;"",COUNTA($G$57:G86)&amp;"","")</f>
        <v/>
      </c>
      <c r="C86" s="87"/>
      <c r="D86" s="87"/>
      <c r="E86" s="80">
        <v>70000</v>
      </c>
      <c r="F86" s="2" t="s">
        <v>32</v>
      </c>
      <c r="G86" s="27"/>
      <c r="H86" s="13"/>
      <c r="I86" s="13"/>
      <c r="J86" s="13"/>
      <c r="K86" s="13"/>
      <c r="L86" s="13"/>
      <c r="M86" s="61"/>
      <c r="N86" s="13"/>
      <c r="O86" s="13"/>
      <c r="P86" s="41"/>
    </row>
    <row r="87" spans="2:16" s="79" customFormat="1" x14ac:dyDescent="0.3">
      <c r="B87" s="81" t="str">
        <f>IF(TRIM(G87)&lt;&gt;"",COUNTA($G$57:G87)&amp;"","")</f>
        <v>21</v>
      </c>
      <c r="C87" s="99" t="s">
        <v>70</v>
      </c>
      <c r="D87" s="99"/>
      <c r="E87" s="99"/>
      <c r="F87" s="77" t="s">
        <v>74</v>
      </c>
      <c r="G87" s="24">
        <f>ROUND(H87,0)</f>
        <v>5695</v>
      </c>
      <c r="H87" s="3">
        <f>4340.19+(48.31*1.68)+(63.26*2.48)+(13.14*3.87)+(336.14*3.17)</f>
        <v>5694.6511999999993</v>
      </c>
      <c r="I87" s="3" t="s">
        <v>33</v>
      </c>
      <c r="J87" s="90"/>
      <c r="K87" s="91"/>
      <c r="L87" s="91"/>
      <c r="M87" s="92"/>
      <c r="N87" s="91"/>
      <c r="O87" s="91"/>
      <c r="P87" s="42"/>
    </row>
    <row r="88" spans="2:16" s="79" customFormat="1" x14ac:dyDescent="0.3">
      <c r="B88" s="81" t="str">
        <f>IF(TRIM(G88)&lt;&gt;"",COUNTA($G$57:G88)&amp;"","")</f>
        <v>22</v>
      </c>
      <c r="C88" s="99"/>
      <c r="D88" s="99"/>
      <c r="E88" s="99"/>
      <c r="F88" s="77" t="s">
        <v>46</v>
      </c>
      <c r="G88" s="24">
        <f t="shared" ref="G88:G97" si="1">ROUND(H88,0)</f>
        <v>4340</v>
      </c>
      <c r="H88" s="3">
        <v>4340.1899999999996</v>
      </c>
      <c r="I88" s="3" t="s">
        <v>33</v>
      </c>
      <c r="J88" s="90"/>
      <c r="K88" s="91"/>
      <c r="L88" s="91"/>
      <c r="M88" s="92"/>
      <c r="N88" s="91"/>
      <c r="O88" s="91"/>
      <c r="P88" s="42"/>
    </row>
    <row r="89" spans="2:16" s="79" customFormat="1" x14ac:dyDescent="0.3">
      <c r="B89" s="81" t="str">
        <f>IF(TRIM(G89)&lt;&gt;"",COUNTA($G$57:G89)&amp;"","")</f>
        <v>23</v>
      </c>
      <c r="C89" s="99"/>
      <c r="D89" s="99"/>
      <c r="E89" s="99"/>
      <c r="F89" s="77" t="s">
        <v>36</v>
      </c>
      <c r="G89" s="24">
        <f t="shared" si="1"/>
        <v>4340</v>
      </c>
      <c r="H89" s="3">
        <v>4340.1899999999996</v>
      </c>
      <c r="I89" s="3" t="s">
        <v>33</v>
      </c>
      <c r="J89" s="90"/>
      <c r="K89" s="91"/>
      <c r="L89" s="91"/>
      <c r="M89" s="92"/>
      <c r="N89" s="91"/>
      <c r="O89" s="91"/>
      <c r="P89" s="42"/>
    </row>
    <row r="90" spans="2:16" s="79" customFormat="1" x14ac:dyDescent="0.3">
      <c r="B90" s="81" t="str">
        <f>IF(TRIM(G90)&lt;&gt;"",COUNTA($G$57:G90)&amp;"","")</f>
        <v>24</v>
      </c>
      <c r="C90" s="99"/>
      <c r="D90" s="99"/>
      <c r="E90" s="99"/>
      <c r="F90" s="77" t="s">
        <v>37</v>
      </c>
      <c r="G90" s="24">
        <f t="shared" si="1"/>
        <v>4340</v>
      </c>
      <c r="H90" s="3">
        <v>4340.1899999999996</v>
      </c>
      <c r="I90" s="3" t="s">
        <v>33</v>
      </c>
      <c r="J90" s="90"/>
      <c r="K90" s="91"/>
      <c r="L90" s="91"/>
      <c r="M90" s="92"/>
      <c r="N90" s="91"/>
      <c r="O90" s="91"/>
      <c r="P90" s="42"/>
    </row>
    <row r="91" spans="2:16" s="79" customFormat="1" x14ac:dyDescent="0.3">
      <c r="B91" s="81" t="str">
        <f>IF(TRIM(G91)&lt;&gt;"",COUNTA($G$57:G91)&amp;"","")</f>
        <v>25</v>
      </c>
      <c r="C91" s="99"/>
      <c r="D91" s="99"/>
      <c r="E91" s="99"/>
      <c r="F91" s="77" t="s">
        <v>48</v>
      </c>
      <c r="G91" s="24">
        <f t="shared" si="1"/>
        <v>96</v>
      </c>
      <c r="H91" s="3">
        <f>24*4</f>
        <v>96</v>
      </c>
      <c r="I91" s="3" t="s">
        <v>33</v>
      </c>
      <c r="J91" s="90"/>
      <c r="K91" s="91"/>
      <c r="L91" s="91"/>
      <c r="M91" s="92"/>
      <c r="N91" s="91"/>
      <c r="O91" s="91"/>
      <c r="P91" s="42"/>
    </row>
    <row r="92" spans="2:16" s="79" customFormat="1" x14ac:dyDescent="0.3">
      <c r="B92" s="81" t="str">
        <f>IF(TRIM(G92)&lt;&gt;"",COUNTA($G$57:G92)&amp;"","")</f>
        <v>26</v>
      </c>
      <c r="C92" s="99"/>
      <c r="D92" s="99"/>
      <c r="E92" s="99"/>
      <c r="F92" s="77" t="s">
        <v>49</v>
      </c>
      <c r="G92" s="24">
        <f t="shared" si="1"/>
        <v>19</v>
      </c>
      <c r="H92" s="3">
        <v>18.93</v>
      </c>
      <c r="I92" s="3" t="s">
        <v>38</v>
      </c>
      <c r="J92" s="90"/>
      <c r="K92" s="91"/>
      <c r="L92" s="91"/>
      <c r="M92" s="92"/>
      <c r="N92" s="91"/>
      <c r="O92" s="91"/>
      <c r="P92" s="42"/>
    </row>
    <row r="93" spans="2:16" s="79" customFormat="1" x14ac:dyDescent="0.3">
      <c r="B93" s="81" t="str">
        <f>IF(TRIM(G93)&lt;&gt;"",COUNTA($G$57:G93)&amp;"","")</f>
        <v>27</v>
      </c>
      <c r="C93" s="99"/>
      <c r="D93" s="99"/>
      <c r="E93" s="99"/>
      <c r="F93" s="77" t="s">
        <v>43</v>
      </c>
      <c r="G93" s="24">
        <f t="shared" si="1"/>
        <v>461</v>
      </c>
      <c r="H93" s="3">
        <v>460.98</v>
      </c>
      <c r="I93" s="3" t="s">
        <v>38</v>
      </c>
      <c r="J93" s="90"/>
      <c r="K93" s="91"/>
      <c r="L93" s="91"/>
      <c r="M93" s="92"/>
      <c r="N93" s="91"/>
      <c r="O93" s="91"/>
      <c r="P93" s="42"/>
    </row>
    <row r="94" spans="2:16" s="79" customFormat="1" x14ac:dyDescent="0.3">
      <c r="B94" s="81" t="str">
        <f>IF(TRIM(G94)&lt;&gt;"",COUNTA($G$57:G94)&amp;"","")</f>
        <v>28</v>
      </c>
      <c r="C94" s="99"/>
      <c r="D94" s="99"/>
      <c r="E94" s="99"/>
      <c r="F94" s="77" t="s">
        <v>50</v>
      </c>
      <c r="G94" s="24">
        <f t="shared" si="1"/>
        <v>10</v>
      </c>
      <c r="H94" s="3">
        <v>10</v>
      </c>
      <c r="I94" s="3" t="s">
        <v>35</v>
      </c>
      <c r="J94" s="90"/>
      <c r="K94" s="91"/>
      <c r="L94" s="91"/>
      <c r="M94" s="92"/>
      <c r="N94" s="91"/>
      <c r="O94" s="91"/>
      <c r="P94" s="42"/>
    </row>
    <row r="95" spans="2:16" s="79" customFormat="1" x14ac:dyDescent="0.3">
      <c r="B95" s="81" t="str">
        <f>IF(TRIM(G95)&lt;&gt;"",COUNTA($G$57:G95)&amp;"","")</f>
        <v>29</v>
      </c>
      <c r="C95" s="99"/>
      <c r="D95" s="99"/>
      <c r="E95" s="99"/>
      <c r="F95" s="77" t="s">
        <v>51</v>
      </c>
      <c r="G95" s="24">
        <f t="shared" si="1"/>
        <v>2</v>
      </c>
      <c r="H95" s="3">
        <v>2</v>
      </c>
      <c r="I95" s="3" t="s">
        <v>35</v>
      </c>
      <c r="J95" s="90"/>
      <c r="K95" s="91"/>
      <c r="L95" s="91"/>
      <c r="M95" s="92"/>
      <c r="N95" s="91"/>
      <c r="O95" s="91"/>
      <c r="P95" s="42"/>
    </row>
    <row r="96" spans="2:16" s="79" customFormat="1" x14ac:dyDescent="0.3">
      <c r="B96" s="81" t="str">
        <f>IF(TRIM(G96)&lt;&gt;"",COUNTA($G$57:G96)&amp;"","")</f>
        <v>30</v>
      </c>
      <c r="C96" s="99"/>
      <c r="D96" s="99"/>
      <c r="E96" s="99"/>
      <c r="F96" s="77" t="s">
        <v>52</v>
      </c>
      <c r="G96" s="24">
        <f t="shared" si="1"/>
        <v>10</v>
      </c>
      <c r="H96" s="3">
        <v>10</v>
      </c>
      <c r="I96" s="3" t="s">
        <v>35</v>
      </c>
      <c r="J96" s="90"/>
      <c r="K96" s="91"/>
      <c r="L96" s="91"/>
      <c r="M96" s="92"/>
      <c r="N96" s="91"/>
      <c r="O96" s="91"/>
      <c r="P96" s="42"/>
    </row>
    <row r="97" spans="2:16" s="79" customFormat="1" x14ac:dyDescent="0.3">
      <c r="B97" s="81" t="str">
        <f>IF(TRIM(G97)&lt;&gt;"",COUNTA($G$57:G97)&amp;"","")</f>
        <v>31</v>
      </c>
      <c r="C97" s="99"/>
      <c r="D97" s="99"/>
      <c r="E97" s="99"/>
      <c r="F97" s="77" t="s">
        <v>53</v>
      </c>
      <c r="G97" s="24">
        <f t="shared" si="1"/>
        <v>10</v>
      </c>
      <c r="H97" s="3">
        <v>10</v>
      </c>
      <c r="I97" s="3" t="s">
        <v>35</v>
      </c>
      <c r="J97" s="90"/>
      <c r="K97" s="91"/>
      <c r="L97" s="91"/>
      <c r="M97" s="92"/>
      <c r="N97" s="91"/>
      <c r="O97" s="91"/>
      <c r="P97" s="42"/>
    </row>
    <row r="98" spans="2:16" s="79" customFormat="1" ht="14.4" thickBot="1" x14ac:dyDescent="0.35">
      <c r="B98" s="81" t="str">
        <f>IF(TRIM(G98)&lt;&gt;"",COUNTA($G$57:G98)&amp;"","")</f>
        <v/>
      </c>
      <c r="C98" s="78"/>
      <c r="D98" s="78"/>
      <c r="E98" s="78"/>
      <c r="F98" s="15" t="s">
        <v>7</v>
      </c>
      <c r="G98" s="28"/>
      <c r="H98" s="20"/>
      <c r="I98" s="20"/>
      <c r="J98" s="30"/>
      <c r="K98" s="30"/>
      <c r="L98" s="17"/>
      <c r="M98" s="60"/>
      <c r="N98" s="30"/>
      <c r="O98" s="17"/>
      <c r="P98" s="43"/>
    </row>
    <row r="99" spans="2:16" s="79" customFormat="1" x14ac:dyDescent="0.3">
      <c r="B99" s="81" t="str">
        <f>IF(TRIM(G99)&lt;&gt;"",COUNTA($G$57:G99)&amp;"","")</f>
        <v/>
      </c>
      <c r="C99" s="78"/>
      <c r="D99" s="78"/>
      <c r="E99" s="78"/>
      <c r="F99" s="77"/>
      <c r="G99" s="24"/>
      <c r="H99" s="3"/>
      <c r="I99" s="3"/>
      <c r="J99" s="5"/>
      <c r="K99" s="5"/>
      <c r="L99" s="19"/>
      <c r="M99" s="59"/>
      <c r="N99" s="5"/>
      <c r="O99" s="19"/>
      <c r="P99" s="42"/>
    </row>
    <row r="100" spans="2:16" s="79" customFormat="1" x14ac:dyDescent="0.3">
      <c r="B100" s="81" t="str">
        <f>IF(TRIM(G100)&lt;&gt;"",COUNTA($G$57:G100)&amp;"","")</f>
        <v/>
      </c>
      <c r="C100" s="78"/>
      <c r="D100" s="78"/>
      <c r="E100" s="78"/>
      <c r="F100" s="77"/>
      <c r="G100" s="24"/>
      <c r="H100" s="3"/>
      <c r="I100" s="3"/>
      <c r="J100" s="5"/>
      <c r="K100" s="5"/>
      <c r="L100" s="19"/>
      <c r="M100" s="59"/>
      <c r="N100" s="5"/>
      <c r="O100" s="19"/>
      <c r="P100" s="42"/>
    </row>
    <row r="101" spans="2:16" s="79" customFormat="1" x14ac:dyDescent="0.3">
      <c r="B101" s="81" t="str">
        <f>IF(TRIM(G101)&lt;&gt;"",COUNTA($G$57:G101)&amp;"","")</f>
        <v/>
      </c>
      <c r="C101" s="78"/>
      <c r="D101" s="78"/>
      <c r="E101" s="78"/>
      <c r="F101" s="89" t="s">
        <v>54</v>
      </c>
      <c r="G101" s="24"/>
      <c r="H101" s="3"/>
      <c r="I101" s="3"/>
      <c r="J101" s="5"/>
      <c r="K101" s="5"/>
      <c r="L101" s="19"/>
      <c r="M101" s="59"/>
      <c r="N101" s="5"/>
      <c r="O101" s="19"/>
      <c r="P101" s="42"/>
    </row>
    <row r="102" spans="2:16" s="79" customFormat="1" ht="27" customHeight="1" x14ac:dyDescent="0.3">
      <c r="B102" s="88" t="str">
        <f>IF(TRIM(G102)&lt;&gt;"",COUNTA($G$57:G102)&amp;"","")</f>
        <v/>
      </c>
      <c r="C102" s="87"/>
      <c r="D102" s="87"/>
      <c r="E102" s="80">
        <v>70000</v>
      </c>
      <c r="F102" s="2" t="s">
        <v>32</v>
      </c>
      <c r="G102" s="27"/>
      <c r="H102" s="13"/>
      <c r="I102" s="13"/>
      <c r="J102" s="13"/>
      <c r="K102" s="13"/>
      <c r="L102" s="13"/>
      <c r="M102" s="61"/>
      <c r="N102" s="13"/>
      <c r="O102" s="13"/>
      <c r="P102" s="41"/>
    </row>
    <row r="103" spans="2:16" s="79" customFormat="1" x14ac:dyDescent="0.3">
      <c r="B103" s="81" t="str">
        <f>IF(TRIM(G103)&lt;&gt;"",COUNTA($G$57:G103)&amp;"","")</f>
        <v>32</v>
      </c>
      <c r="C103" s="99" t="s">
        <v>68</v>
      </c>
      <c r="D103" s="99"/>
      <c r="E103" s="99"/>
      <c r="F103" s="77" t="s">
        <v>74</v>
      </c>
      <c r="G103" s="24">
        <f>ROUND(H103,0)</f>
        <v>1827</v>
      </c>
      <c r="H103" s="3">
        <f>1334.52+(152.27*2.5)+(28*4)</f>
        <v>1827.1949999999999</v>
      </c>
      <c r="I103" s="3" t="s">
        <v>33</v>
      </c>
      <c r="J103" s="90"/>
      <c r="K103" s="91"/>
      <c r="L103" s="91"/>
      <c r="M103" s="92"/>
      <c r="N103" s="91"/>
      <c r="O103" s="91"/>
      <c r="P103" s="42"/>
    </row>
    <row r="104" spans="2:16" s="79" customFormat="1" x14ac:dyDescent="0.3">
      <c r="B104" s="81" t="str">
        <f>IF(TRIM(G104)&lt;&gt;"",COUNTA($G$57:G104)&amp;"","")</f>
        <v>33</v>
      </c>
      <c r="C104" s="99"/>
      <c r="D104" s="99"/>
      <c r="E104" s="99"/>
      <c r="F104" s="77" t="s">
        <v>46</v>
      </c>
      <c r="G104" s="24">
        <f t="shared" ref="G104:G110" si="2">ROUND(H104,0)</f>
        <v>1335</v>
      </c>
      <c r="H104" s="3">
        <v>1334.52</v>
      </c>
      <c r="I104" s="3" t="s">
        <v>33</v>
      </c>
      <c r="J104" s="90"/>
      <c r="K104" s="91"/>
      <c r="L104" s="91"/>
      <c r="M104" s="92"/>
      <c r="N104" s="91"/>
      <c r="O104" s="91"/>
      <c r="P104" s="42"/>
    </row>
    <row r="105" spans="2:16" s="79" customFormat="1" x14ac:dyDescent="0.3">
      <c r="B105" s="81" t="str">
        <f>IF(TRIM(G105)&lt;&gt;"",COUNTA($G$57:G105)&amp;"","")</f>
        <v>34</v>
      </c>
      <c r="C105" s="99"/>
      <c r="D105" s="99"/>
      <c r="E105" s="99"/>
      <c r="F105" s="77" t="s">
        <v>36</v>
      </c>
      <c r="G105" s="24">
        <f t="shared" si="2"/>
        <v>1335</v>
      </c>
      <c r="H105" s="3">
        <v>1334.52</v>
      </c>
      <c r="I105" s="3" t="s">
        <v>33</v>
      </c>
      <c r="J105" s="90"/>
      <c r="K105" s="91"/>
      <c r="L105" s="91"/>
      <c r="M105" s="92"/>
      <c r="N105" s="91"/>
      <c r="O105" s="91"/>
      <c r="P105" s="42"/>
    </row>
    <row r="106" spans="2:16" s="79" customFormat="1" x14ac:dyDescent="0.3">
      <c r="B106" s="81" t="str">
        <f>IF(TRIM(G106)&lt;&gt;"",COUNTA($G$57:G106)&amp;"","")</f>
        <v>35</v>
      </c>
      <c r="C106" s="99"/>
      <c r="D106" s="99"/>
      <c r="E106" s="99"/>
      <c r="F106" s="77" t="s">
        <v>37</v>
      </c>
      <c r="G106" s="24">
        <f t="shared" si="2"/>
        <v>1335</v>
      </c>
      <c r="H106" s="3">
        <v>1334.52</v>
      </c>
      <c r="I106" s="3" t="s">
        <v>33</v>
      </c>
      <c r="J106" s="90"/>
      <c r="K106" s="91"/>
      <c r="L106" s="91"/>
      <c r="M106" s="92"/>
      <c r="N106" s="91"/>
      <c r="O106" s="91"/>
      <c r="P106" s="42"/>
    </row>
    <row r="107" spans="2:16" s="79" customFormat="1" x14ac:dyDescent="0.3">
      <c r="B107" s="81" t="str">
        <f>IF(TRIM(G107)&lt;&gt;"",COUNTA($G$57:G107)&amp;"","")</f>
        <v>36</v>
      </c>
      <c r="C107" s="99"/>
      <c r="D107" s="99"/>
      <c r="E107" s="99"/>
      <c r="F107" s="77" t="s">
        <v>45</v>
      </c>
      <c r="G107" s="24">
        <f t="shared" si="2"/>
        <v>46</v>
      </c>
      <c r="H107" s="3">
        <v>45.5</v>
      </c>
      <c r="I107" s="3" t="s">
        <v>38</v>
      </c>
      <c r="J107" s="90"/>
      <c r="K107" s="91"/>
      <c r="L107" s="91"/>
      <c r="M107" s="92"/>
      <c r="N107" s="91"/>
      <c r="O107" s="91"/>
      <c r="P107" s="42"/>
    </row>
    <row r="108" spans="2:16" s="79" customFormat="1" x14ac:dyDescent="0.3">
      <c r="B108" s="81" t="str">
        <f>IF(TRIM(G108)&lt;&gt;"",COUNTA($G$57:G108)&amp;"","")</f>
        <v>37</v>
      </c>
      <c r="C108" s="99"/>
      <c r="D108" s="99"/>
      <c r="E108" s="99"/>
      <c r="F108" s="77" t="s">
        <v>43</v>
      </c>
      <c r="G108" s="24">
        <f t="shared" si="2"/>
        <v>180</v>
      </c>
      <c r="H108" s="3">
        <v>180.31</v>
      </c>
      <c r="I108" s="3" t="s">
        <v>38</v>
      </c>
      <c r="J108" s="90"/>
      <c r="K108" s="91"/>
      <c r="L108" s="91"/>
      <c r="M108" s="92"/>
      <c r="N108" s="91"/>
      <c r="O108" s="91"/>
      <c r="P108" s="42"/>
    </row>
    <row r="109" spans="2:16" s="79" customFormat="1" x14ac:dyDescent="0.3">
      <c r="B109" s="81" t="str">
        <f>IF(TRIM(G109)&lt;&gt;"",COUNTA($G$57:G109)&amp;"","")</f>
        <v>38</v>
      </c>
      <c r="C109" s="99"/>
      <c r="D109" s="99"/>
      <c r="E109" s="99"/>
      <c r="F109" s="77" t="s">
        <v>56</v>
      </c>
      <c r="G109" s="24">
        <f t="shared" si="2"/>
        <v>4</v>
      </c>
      <c r="H109" s="3">
        <v>4</v>
      </c>
      <c r="I109" s="3" t="s">
        <v>35</v>
      </c>
      <c r="J109" s="90"/>
      <c r="K109" s="91"/>
      <c r="L109" s="91"/>
      <c r="M109" s="92"/>
      <c r="N109" s="91"/>
      <c r="O109" s="91"/>
      <c r="P109" s="42"/>
    </row>
    <row r="110" spans="2:16" s="79" customFormat="1" x14ac:dyDescent="0.3">
      <c r="B110" s="81" t="str">
        <f>IF(TRIM(G110)&lt;&gt;"",COUNTA($G$57:G110)&amp;"","")</f>
        <v>39</v>
      </c>
      <c r="C110" s="99"/>
      <c r="D110" s="99"/>
      <c r="E110" s="99"/>
      <c r="F110" s="77" t="s">
        <v>57</v>
      </c>
      <c r="G110" s="24">
        <f t="shared" si="2"/>
        <v>4</v>
      </c>
      <c r="H110" s="3">
        <v>4</v>
      </c>
      <c r="I110" s="3" t="s">
        <v>35</v>
      </c>
      <c r="J110" s="90"/>
      <c r="K110" s="91"/>
      <c r="L110" s="91"/>
      <c r="M110" s="92"/>
      <c r="N110" s="91"/>
      <c r="O110" s="91"/>
      <c r="P110" s="42"/>
    </row>
    <row r="111" spans="2:16" s="79" customFormat="1" ht="14.4" thickBot="1" x14ac:dyDescent="0.35">
      <c r="B111" s="81" t="str">
        <f>IF(TRIM(G111)&lt;&gt;"",COUNTA($G$57:G111)&amp;"","")</f>
        <v/>
      </c>
      <c r="C111" s="78"/>
      <c r="D111" s="78"/>
      <c r="E111" s="78"/>
      <c r="F111" s="15" t="s">
        <v>7</v>
      </c>
      <c r="G111" s="28"/>
      <c r="H111" s="20"/>
      <c r="I111" s="20"/>
      <c r="J111" s="30"/>
      <c r="K111" s="30"/>
      <c r="L111" s="17"/>
      <c r="M111" s="60"/>
      <c r="N111" s="30"/>
      <c r="O111" s="17"/>
      <c r="P111" s="43"/>
    </row>
    <row r="112" spans="2:16" s="79" customFormat="1" x14ac:dyDescent="0.3">
      <c r="B112" s="81" t="str">
        <f>IF(TRIM(G112)&lt;&gt;"",COUNTA($G$57:G112)&amp;"","")</f>
        <v/>
      </c>
      <c r="C112" s="78"/>
      <c r="D112" s="78"/>
      <c r="E112" s="78"/>
      <c r="F112" s="77"/>
      <c r="G112" s="24"/>
      <c r="H112" s="3"/>
      <c r="I112" s="3"/>
      <c r="J112" s="5"/>
      <c r="K112" s="5"/>
      <c r="L112" s="19"/>
      <c r="M112" s="59"/>
      <c r="N112" s="5"/>
      <c r="O112" s="19"/>
      <c r="P112" s="42"/>
    </row>
    <row r="113" spans="2:16" s="79" customFormat="1" x14ac:dyDescent="0.3">
      <c r="B113" s="81" t="str">
        <f>IF(TRIM(G113)&lt;&gt;"",COUNTA($G$57:G113)&amp;"","")</f>
        <v/>
      </c>
      <c r="C113" s="78"/>
      <c r="D113" s="78"/>
      <c r="E113" s="78"/>
      <c r="F113" s="77"/>
      <c r="G113" s="24"/>
      <c r="H113" s="3"/>
      <c r="I113" s="3"/>
      <c r="J113" s="5"/>
      <c r="K113" s="5"/>
      <c r="L113" s="19"/>
      <c r="M113" s="59"/>
      <c r="N113" s="5"/>
      <c r="O113" s="19"/>
      <c r="P113" s="42"/>
    </row>
    <row r="114" spans="2:16" s="79" customFormat="1" x14ac:dyDescent="0.3">
      <c r="B114" s="81" t="str">
        <f>IF(TRIM(G114)&lt;&gt;"",COUNTA($G$57:G114)&amp;"","")</f>
        <v/>
      </c>
      <c r="C114" s="78"/>
      <c r="D114" s="78"/>
      <c r="E114" s="78"/>
      <c r="F114" s="89" t="s">
        <v>60</v>
      </c>
      <c r="G114" s="24"/>
      <c r="H114" s="3"/>
      <c r="I114" s="3"/>
      <c r="J114" s="5"/>
      <c r="K114" s="5"/>
      <c r="L114" s="19"/>
      <c r="M114" s="59"/>
      <c r="N114" s="5"/>
      <c r="O114" s="19"/>
      <c r="P114" s="42"/>
    </row>
    <row r="115" spans="2:16" s="79" customFormat="1" ht="27" customHeight="1" x14ac:dyDescent="0.3">
      <c r="B115" s="88" t="str">
        <f>IF(TRIM(G115)&lt;&gt;"",COUNTA($G$57:G115)&amp;"","")</f>
        <v/>
      </c>
      <c r="C115" s="87"/>
      <c r="D115" s="87"/>
      <c r="E115" s="80">
        <v>70000</v>
      </c>
      <c r="F115" s="2" t="s">
        <v>32</v>
      </c>
      <c r="G115" s="27"/>
      <c r="H115" s="13"/>
      <c r="I115" s="13"/>
      <c r="J115" s="13"/>
      <c r="K115" s="13"/>
      <c r="L115" s="13"/>
      <c r="M115" s="61"/>
      <c r="N115" s="13"/>
      <c r="O115" s="13"/>
      <c r="P115" s="41"/>
    </row>
    <row r="116" spans="2:16" s="79" customFormat="1" x14ac:dyDescent="0.3">
      <c r="B116" s="81" t="str">
        <f>IF(TRIM(G116)&lt;&gt;"",COUNTA($G$57:G116)&amp;"","")</f>
        <v>40</v>
      </c>
      <c r="C116" s="99" t="s">
        <v>71</v>
      </c>
      <c r="D116" s="99"/>
      <c r="E116" s="99"/>
      <c r="F116" s="77" t="s">
        <v>74</v>
      </c>
      <c r="G116" s="24">
        <f>ROUND(H116,0)</f>
        <v>2682</v>
      </c>
      <c r="H116" s="3">
        <f>1930.05+(121.51*2.5)+(112*4)</f>
        <v>2681.8249999999998</v>
      </c>
      <c r="I116" s="3" t="s">
        <v>33</v>
      </c>
      <c r="J116" s="90"/>
      <c r="K116" s="91"/>
      <c r="L116" s="91"/>
      <c r="M116" s="92"/>
      <c r="N116" s="91"/>
      <c r="O116" s="91"/>
      <c r="P116" s="42"/>
    </row>
    <row r="117" spans="2:16" s="79" customFormat="1" x14ac:dyDescent="0.3">
      <c r="B117" s="81" t="str">
        <f>IF(TRIM(G117)&lt;&gt;"",COUNTA($G$57:G117)&amp;"","")</f>
        <v>41</v>
      </c>
      <c r="C117" s="99"/>
      <c r="D117" s="99"/>
      <c r="E117" s="99"/>
      <c r="F117" s="77" t="s">
        <v>46</v>
      </c>
      <c r="G117" s="24">
        <f t="shared" ref="G117:G123" si="3">ROUND(H117,0)</f>
        <v>1930</v>
      </c>
      <c r="H117" s="3">
        <v>1930.05</v>
      </c>
      <c r="I117" s="3" t="s">
        <v>33</v>
      </c>
      <c r="J117" s="90"/>
      <c r="K117" s="91"/>
      <c r="L117" s="91"/>
      <c r="M117" s="92"/>
      <c r="N117" s="91"/>
      <c r="O117" s="91"/>
      <c r="P117" s="42"/>
    </row>
    <row r="118" spans="2:16" s="79" customFormat="1" x14ac:dyDescent="0.3">
      <c r="B118" s="81" t="str">
        <f>IF(TRIM(G118)&lt;&gt;"",COUNTA($G$57:G118)&amp;"","")</f>
        <v>42</v>
      </c>
      <c r="C118" s="99"/>
      <c r="D118" s="99"/>
      <c r="E118" s="99"/>
      <c r="F118" s="77" t="s">
        <v>36</v>
      </c>
      <c r="G118" s="24">
        <f t="shared" si="3"/>
        <v>1930</v>
      </c>
      <c r="H118" s="3">
        <v>1930.05</v>
      </c>
      <c r="I118" s="3" t="s">
        <v>33</v>
      </c>
      <c r="J118" s="90"/>
      <c r="K118" s="91"/>
      <c r="L118" s="91"/>
      <c r="M118" s="92"/>
      <c r="N118" s="91"/>
      <c r="O118" s="91"/>
      <c r="P118" s="42"/>
    </row>
    <row r="119" spans="2:16" s="79" customFormat="1" x14ac:dyDescent="0.3">
      <c r="B119" s="81" t="str">
        <f>IF(TRIM(G119)&lt;&gt;"",COUNTA($G$57:G119)&amp;"","")</f>
        <v>43</v>
      </c>
      <c r="C119" s="99"/>
      <c r="D119" s="99"/>
      <c r="E119" s="99"/>
      <c r="F119" s="77" t="s">
        <v>37</v>
      </c>
      <c r="G119" s="24">
        <f t="shared" si="3"/>
        <v>1930</v>
      </c>
      <c r="H119" s="3">
        <v>1930.05</v>
      </c>
      <c r="I119" s="3" t="s">
        <v>33</v>
      </c>
      <c r="J119" s="90"/>
      <c r="K119" s="91"/>
      <c r="L119" s="91"/>
      <c r="M119" s="92"/>
      <c r="N119" s="91"/>
      <c r="O119" s="91"/>
      <c r="P119" s="42"/>
    </row>
    <row r="120" spans="2:16" s="79" customFormat="1" x14ac:dyDescent="0.3">
      <c r="B120" s="81" t="str">
        <f>IF(TRIM(G120)&lt;&gt;"",COUNTA($G$57:G120)&amp;"","")</f>
        <v>44</v>
      </c>
      <c r="C120" s="99"/>
      <c r="D120" s="99"/>
      <c r="E120" s="99"/>
      <c r="F120" s="77" t="s">
        <v>45</v>
      </c>
      <c r="G120" s="24">
        <f t="shared" si="3"/>
        <v>39</v>
      </c>
      <c r="H120" s="3">
        <v>38.78</v>
      </c>
      <c r="I120" s="3" t="s">
        <v>38</v>
      </c>
      <c r="J120" s="90"/>
      <c r="K120" s="91"/>
      <c r="L120" s="91"/>
      <c r="M120" s="92"/>
      <c r="N120" s="91"/>
      <c r="O120" s="91"/>
      <c r="P120" s="42"/>
    </row>
    <row r="121" spans="2:16" s="79" customFormat="1" x14ac:dyDescent="0.3">
      <c r="B121" s="81" t="str">
        <f>IF(TRIM(G121)&lt;&gt;"",COUNTA($G$57:G121)&amp;"","")</f>
        <v>45</v>
      </c>
      <c r="C121" s="99"/>
      <c r="D121" s="99"/>
      <c r="E121" s="99"/>
      <c r="F121" s="77" t="s">
        <v>43</v>
      </c>
      <c r="G121" s="24">
        <f t="shared" si="3"/>
        <v>233</v>
      </c>
      <c r="H121" s="3">
        <v>232.61</v>
      </c>
      <c r="I121" s="3" t="s">
        <v>38</v>
      </c>
      <c r="J121" s="90"/>
      <c r="K121" s="91"/>
      <c r="L121" s="91"/>
      <c r="M121" s="92"/>
      <c r="N121" s="91"/>
      <c r="O121" s="91"/>
      <c r="P121" s="42"/>
    </row>
    <row r="122" spans="2:16" s="79" customFormat="1" x14ac:dyDescent="0.3">
      <c r="B122" s="81" t="str">
        <f>IF(TRIM(G122)&lt;&gt;"",COUNTA($G$57:G122)&amp;"","")</f>
        <v>46</v>
      </c>
      <c r="C122" s="99"/>
      <c r="D122" s="99"/>
      <c r="E122" s="99"/>
      <c r="F122" s="77" t="s">
        <v>57</v>
      </c>
      <c r="G122" s="24">
        <f t="shared" si="3"/>
        <v>4</v>
      </c>
      <c r="H122" s="3">
        <v>4</v>
      </c>
      <c r="I122" s="3" t="s">
        <v>35</v>
      </c>
      <c r="J122" s="90"/>
      <c r="K122" s="91"/>
      <c r="L122" s="91"/>
      <c r="M122" s="92"/>
      <c r="N122" s="91"/>
      <c r="O122" s="91"/>
      <c r="P122" s="42"/>
    </row>
    <row r="123" spans="2:16" s="79" customFormat="1" x14ac:dyDescent="0.3">
      <c r="B123" s="81" t="str">
        <f>IF(TRIM(G123)&lt;&gt;"",COUNTA($G$57:G123)&amp;"","")</f>
        <v>47</v>
      </c>
      <c r="C123" s="99"/>
      <c r="D123" s="99"/>
      <c r="E123" s="99"/>
      <c r="F123" s="77" t="s">
        <v>56</v>
      </c>
      <c r="G123" s="24">
        <f t="shared" si="3"/>
        <v>4</v>
      </c>
      <c r="H123" s="3">
        <v>4</v>
      </c>
      <c r="I123" s="3" t="s">
        <v>35</v>
      </c>
      <c r="J123" s="90"/>
      <c r="K123" s="91"/>
      <c r="L123" s="91"/>
      <c r="M123" s="92"/>
      <c r="N123" s="91"/>
      <c r="O123" s="91"/>
      <c r="P123" s="42"/>
    </row>
    <row r="124" spans="2:16" s="79" customFormat="1" ht="14.4" thickBot="1" x14ac:dyDescent="0.35">
      <c r="B124" s="81" t="str">
        <f>IF(TRIM(G124)&lt;&gt;"",COUNTA($G$57:G124)&amp;"","")</f>
        <v/>
      </c>
      <c r="C124" s="78"/>
      <c r="D124" s="78"/>
      <c r="E124" s="78"/>
      <c r="F124" s="15" t="s">
        <v>7</v>
      </c>
      <c r="G124" s="28"/>
      <c r="H124" s="20"/>
      <c r="I124" s="20"/>
      <c r="J124" s="30"/>
      <c r="K124" s="30"/>
      <c r="L124" s="17"/>
      <c r="M124" s="60"/>
      <c r="N124" s="30"/>
      <c r="O124" s="17"/>
      <c r="P124" s="43"/>
    </row>
    <row r="125" spans="2:16" s="79" customFormat="1" x14ac:dyDescent="0.3">
      <c r="B125" s="81" t="str">
        <f>IF(TRIM(G125)&lt;&gt;"",COUNTA($G$57:G125)&amp;"","")</f>
        <v/>
      </c>
      <c r="C125" s="78"/>
      <c r="D125" s="78"/>
      <c r="E125" s="78"/>
      <c r="F125" s="77"/>
      <c r="G125" s="24"/>
      <c r="H125" s="3"/>
      <c r="I125" s="3"/>
      <c r="J125" s="5"/>
      <c r="K125" s="5"/>
      <c r="L125" s="19"/>
      <c r="M125" s="59"/>
      <c r="N125" s="5"/>
      <c r="O125" s="19"/>
      <c r="P125" s="42"/>
    </row>
    <row r="126" spans="2:16" s="79" customFormat="1" x14ac:dyDescent="0.3">
      <c r="B126" s="81" t="str">
        <f>IF(TRIM(G126)&lt;&gt;"",COUNTA($G$57:G126)&amp;"","")</f>
        <v/>
      </c>
      <c r="C126" s="78"/>
      <c r="D126" s="78"/>
      <c r="E126" s="78"/>
      <c r="F126" s="77"/>
      <c r="G126" s="24"/>
      <c r="H126" s="3"/>
      <c r="I126" s="3"/>
      <c r="J126" s="5"/>
      <c r="K126" s="5"/>
      <c r="L126" s="19"/>
      <c r="M126" s="59"/>
      <c r="N126" s="5"/>
      <c r="O126" s="19"/>
      <c r="P126" s="42"/>
    </row>
    <row r="127" spans="2:16" s="79" customFormat="1" x14ac:dyDescent="0.3">
      <c r="B127" s="81" t="str">
        <f>IF(TRIM(G127)&lt;&gt;"",COUNTA($G$57:G127)&amp;"","")</f>
        <v/>
      </c>
      <c r="C127" s="78"/>
      <c r="D127" s="78"/>
      <c r="E127" s="78"/>
      <c r="F127" s="89" t="s">
        <v>61</v>
      </c>
      <c r="G127" s="24"/>
      <c r="H127" s="3"/>
      <c r="I127" s="3"/>
      <c r="J127" s="5"/>
      <c r="K127" s="5"/>
      <c r="L127" s="19"/>
      <c r="M127" s="59"/>
      <c r="N127" s="5"/>
      <c r="O127" s="19"/>
      <c r="P127" s="42"/>
    </row>
    <row r="128" spans="2:16" s="79" customFormat="1" ht="27" customHeight="1" x14ac:dyDescent="0.3">
      <c r="B128" s="88" t="str">
        <f>IF(TRIM(G128)&lt;&gt;"",COUNTA($G$57:G128)&amp;"","")</f>
        <v/>
      </c>
      <c r="C128" s="87"/>
      <c r="D128" s="87"/>
      <c r="E128" s="80">
        <v>70000</v>
      </c>
      <c r="F128" s="2" t="s">
        <v>32</v>
      </c>
      <c r="G128" s="27"/>
      <c r="H128" s="13"/>
      <c r="I128" s="13"/>
      <c r="J128" s="13"/>
      <c r="K128" s="13"/>
      <c r="L128" s="13"/>
      <c r="M128" s="61"/>
      <c r="N128" s="13"/>
      <c r="O128" s="13"/>
      <c r="P128" s="41"/>
    </row>
    <row r="129" spans="2:16" s="79" customFormat="1" x14ac:dyDescent="0.3">
      <c r="B129" s="81" t="str">
        <f>IF(TRIM(G129)&lt;&gt;"",COUNTA($G$57:G129)&amp;"","")</f>
        <v>48</v>
      </c>
      <c r="C129" s="99" t="s">
        <v>71</v>
      </c>
      <c r="D129" s="99"/>
      <c r="E129" s="99"/>
      <c r="F129" s="77" t="s">
        <v>74</v>
      </c>
      <c r="G129" s="24">
        <f t="shared" ref="G129:G138" si="4">ROUND(H129,0)</f>
        <v>5049</v>
      </c>
      <c r="H129" s="3">
        <f>4163.41+(174.93*2.5)+(111.98*4)</f>
        <v>5048.6549999999997</v>
      </c>
      <c r="I129" s="3" t="s">
        <v>33</v>
      </c>
      <c r="J129" s="90"/>
      <c r="K129" s="91"/>
      <c r="L129" s="91"/>
      <c r="M129" s="92"/>
      <c r="N129" s="91"/>
      <c r="O129" s="91"/>
      <c r="P129" s="42"/>
    </row>
    <row r="130" spans="2:16" s="79" customFormat="1" x14ac:dyDescent="0.3">
      <c r="B130" s="81" t="str">
        <f>IF(TRIM(G130)&lt;&gt;"",COUNTA($G$57:G130)&amp;"","")</f>
        <v>49</v>
      </c>
      <c r="C130" s="99"/>
      <c r="D130" s="99"/>
      <c r="E130" s="99"/>
      <c r="F130" s="77" t="s">
        <v>46</v>
      </c>
      <c r="G130" s="24">
        <f t="shared" si="4"/>
        <v>4163</v>
      </c>
      <c r="H130" s="3">
        <v>4163.41</v>
      </c>
      <c r="I130" s="3" t="s">
        <v>33</v>
      </c>
      <c r="J130" s="90"/>
      <c r="K130" s="91"/>
      <c r="L130" s="91"/>
      <c r="M130" s="92"/>
      <c r="N130" s="91"/>
      <c r="O130" s="91"/>
      <c r="P130" s="42"/>
    </row>
    <row r="131" spans="2:16" s="79" customFormat="1" x14ac:dyDescent="0.3">
      <c r="B131" s="81" t="str">
        <f>IF(TRIM(G131)&lt;&gt;"",COUNTA($G$57:G131)&amp;"","")</f>
        <v>50</v>
      </c>
      <c r="C131" s="99"/>
      <c r="D131" s="99"/>
      <c r="E131" s="99"/>
      <c r="F131" s="77" t="s">
        <v>36</v>
      </c>
      <c r="G131" s="24">
        <f t="shared" si="4"/>
        <v>4163</v>
      </c>
      <c r="H131" s="3">
        <v>4163.41</v>
      </c>
      <c r="I131" s="3" t="s">
        <v>33</v>
      </c>
      <c r="J131" s="90"/>
      <c r="K131" s="91"/>
      <c r="L131" s="91"/>
      <c r="M131" s="92"/>
      <c r="N131" s="91"/>
      <c r="O131" s="91"/>
      <c r="P131" s="42"/>
    </row>
    <row r="132" spans="2:16" s="79" customFormat="1" x14ac:dyDescent="0.3">
      <c r="B132" s="81" t="str">
        <f>IF(TRIM(G132)&lt;&gt;"",COUNTA($G$57:G132)&amp;"","")</f>
        <v>51</v>
      </c>
      <c r="C132" s="99"/>
      <c r="D132" s="99"/>
      <c r="E132" s="99"/>
      <c r="F132" s="77" t="s">
        <v>37</v>
      </c>
      <c r="G132" s="24">
        <f t="shared" si="4"/>
        <v>4163</v>
      </c>
      <c r="H132" s="3">
        <v>4163.41</v>
      </c>
      <c r="I132" s="3" t="s">
        <v>33</v>
      </c>
      <c r="J132" s="90"/>
      <c r="K132" s="91"/>
      <c r="L132" s="91"/>
      <c r="M132" s="92"/>
      <c r="N132" s="91"/>
      <c r="O132" s="91"/>
      <c r="P132" s="42"/>
    </row>
    <row r="133" spans="2:16" s="79" customFormat="1" x14ac:dyDescent="0.3">
      <c r="B133" s="81" t="str">
        <f>IF(TRIM(G133)&lt;&gt;"",COUNTA($G$57:G133)&amp;"","")</f>
        <v>52</v>
      </c>
      <c r="C133" s="99"/>
      <c r="D133" s="99"/>
      <c r="E133" s="99"/>
      <c r="F133" s="77" t="s">
        <v>62</v>
      </c>
      <c r="G133" s="24">
        <f t="shared" si="4"/>
        <v>20</v>
      </c>
      <c r="H133" s="3">
        <v>19.690000000000001</v>
      </c>
      <c r="I133" s="3" t="s">
        <v>38</v>
      </c>
      <c r="J133" s="90"/>
      <c r="K133" s="91"/>
      <c r="L133" s="91"/>
      <c r="M133" s="92"/>
      <c r="N133" s="91"/>
      <c r="O133" s="91"/>
      <c r="P133" s="42"/>
    </row>
    <row r="134" spans="2:16" s="79" customFormat="1" x14ac:dyDescent="0.3">
      <c r="B134" s="81" t="str">
        <f>IF(TRIM(G134)&lt;&gt;"",COUNTA($G$57:G134)&amp;"","")</f>
        <v>53</v>
      </c>
      <c r="C134" s="99"/>
      <c r="D134" s="99"/>
      <c r="E134" s="99"/>
      <c r="F134" s="77" t="s">
        <v>63</v>
      </c>
      <c r="G134" s="24">
        <f t="shared" si="4"/>
        <v>104</v>
      </c>
      <c r="H134" s="3">
        <v>104.23</v>
      </c>
      <c r="I134" s="3" t="s">
        <v>38</v>
      </c>
      <c r="J134" s="90"/>
      <c r="K134" s="91"/>
      <c r="L134" s="91"/>
      <c r="M134" s="92"/>
      <c r="N134" s="91"/>
      <c r="O134" s="91"/>
      <c r="P134" s="42"/>
    </row>
    <row r="135" spans="2:16" s="79" customFormat="1" x14ac:dyDescent="0.3">
      <c r="B135" s="81" t="str">
        <f>IF(TRIM(G135)&lt;&gt;"",COUNTA($G$57:G135)&amp;"","")</f>
        <v>54</v>
      </c>
      <c r="C135" s="99"/>
      <c r="D135" s="99"/>
      <c r="E135" s="99"/>
      <c r="F135" s="77" t="s">
        <v>43</v>
      </c>
      <c r="G135" s="24">
        <f t="shared" si="4"/>
        <v>287</v>
      </c>
      <c r="H135" s="3">
        <v>286.91000000000003</v>
      </c>
      <c r="I135" s="3" t="s">
        <v>38</v>
      </c>
      <c r="J135" s="90"/>
      <c r="K135" s="91"/>
      <c r="L135" s="91"/>
      <c r="M135" s="92"/>
      <c r="N135" s="91"/>
      <c r="O135" s="91"/>
      <c r="P135" s="42"/>
    </row>
    <row r="136" spans="2:16" s="79" customFormat="1" x14ac:dyDescent="0.3">
      <c r="B136" s="81" t="str">
        <f>IF(TRIM(G136)&lt;&gt;"",COUNTA($G$57:G136)&amp;"","")</f>
        <v>55</v>
      </c>
      <c r="C136" s="99"/>
      <c r="D136" s="99"/>
      <c r="E136" s="99"/>
      <c r="F136" s="77" t="s">
        <v>53</v>
      </c>
      <c r="G136" s="24">
        <f t="shared" si="4"/>
        <v>2</v>
      </c>
      <c r="H136" s="3">
        <v>2</v>
      </c>
      <c r="I136" s="3" t="s">
        <v>35</v>
      </c>
      <c r="J136" s="90"/>
      <c r="K136" s="91"/>
      <c r="L136" s="91"/>
      <c r="M136" s="92"/>
      <c r="N136" s="91"/>
      <c r="O136" s="91"/>
      <c r="P136" s="42"/>
    </row>
    <row r="137" spans="2:16" s="79" customFormat="1" x14ac:dyDescent="0.3">
      <c r="B137" s="81" t="str">
        <f>IF(TRIM(G137)&lt;&gt;"",COUNTA($G$57:G137)&amp;"","")</f>
        <v>56</v>
      </c>
      <c r="C137" s="99"/>
      <c r="D137" s="99"/>
      <c r="E137" s="99"/>
      <c r="F137" s="77" t="s">
        <v>56</v>
      </c>
      <c r="G137" s="24">
        <f t="shared" si="4"/>
        <v>2</v>
      </c>
      <c r="H137" s="3">
        <v>2</v>
      </c>
      <c r="I137" s="3" t="s">
        <v>35</v>
      </c>
      <c r="J137" s="90"/>
      <c r="K137" s="91"/>
      <c r="L137" s="91"/>
      <c r="M137" s="92"/>
      <c r="N137" s="91"/>
      <c r="O137" s="91"/>
      <c r="P137" s="42"/>
    </row>
    <row r="138" spans="2:16" s="79" customFormat="1" x14ac:dyDescent="0.3">
      <c r="B138" s="81" t="str">
        <f>IF(TRIM(G138)&lt;&gt;"",COUNTA($G$57:G138)&amp;"","")</f>
        <v>57</v>
      </c>
      <c r="C138" s="99"/>
      <c r="D138" s="99"/>
      <c r="E138" s="99"/>
      <c r="F138" s="77" t="s">
        <v>64</v>
      </c>
      <c r="G138" s="24">
        <f t="shared" si="4"/>
        <v>2</v>
      </c>
      <c r="H138" s="3">
        <v>2</v>
      </c>
      <c r="I138" s="3" t="s">
        <v>35</v>
      </c>
      <c r="J138" s="90"/>
      <c r="K138" s="91"/>
      <c r="L138" s="91"/>
      <c r="M138" s="92"/>
      <c r="N138" s="91"/>
      <c r="O138" s="91"/>
      <c r="P138" s="42"/>
    </row>
    <row r="139" spans="2:16" s="79" customFormat="1" ht="14.4" thickBot="1" x14ac:dyDescent="0.35">
      <c r="B139" s="81" t="str">
        <f>IF(TRIM(G139)&lt;&gt;"",COUNTA($G$57:G139)&amp;"","")</f>
        <v/>
      </c>
      <c r="C139" s="78"/>
      <c r="D139" s="78"/>
      <c r="E139" s="78"/>
      <c r="F139" s="15" t="s">
        <v>7</v>
      </c>
      <c r="G139" s="28"/>
      <c r="H139" s="20"/>
      <c r="I139" s="20"/>
      <c r="J139" s="30"/>
      <c r="K139" s="30"/>
      <c r="L139" s="17"/>
      <c r="M139" s="60"/>
      <c r="N139" s="30"/>
      <c r="O139" s="17"/>
      <c r="P139" s="43"/>
    </row>
    <row r="140" spans="2:16" s="79" customFormat="1" x14ac:dyDescent="0.3">
      <c r="B140" s="81" t="str">
        <f>IF(TRIM(G140)&lt;&gt;"",COUNTA($G$57:G140)&amp;"","")</f>
        <v/>
      </c>
      <c r="C140" s="78"/>
      <c r="D140" s="78"/>
      <c r="E140" s="78"/>
      <c r="F140" s="77"/>
      <c r="G140" s="24"/>
      <c r="H140" s="3"/>
      <c r="I140" s="3"/>
      <c r="J140" s="5"/>
      <c r="K140" s="5"/>
      <c r="L140" s="19"/>
      <c r="M140" s="59"/>
      <c r="N140" s="5"/>
      <c r="O140" s="19"/>
      <c r="P140" s="42"/>
    </row>
    <row r="141" spans="2:16" s="79" customFormat="1" x14ac:dyDescent="0.3">
      <c r="B141" s="81" t="str">
        <f>IF(TRIM(G141)&lt;&gt;"",COUNTA($G$57:G141)&amp;"","")</f>
        <v/>
      </c>
      <c r="C141" s="78"/>
      <c r="D141" s="78"/>
      <c r="E141" s="78"/>
      <c r="F141" s="77"/>
      <c r="G141" s="24"/>
      <c r="H141" s="3"/>
      <c r="I141" s="3"/>
      <c r="J141" s="5"/>
      <c r="K141" s="5"/>
      <c r="L141" s="19"/>
      <c r="M141" s="59"/>
      <c r="N141" s="5"/>
      <c r="O141" s="19"/>
      <c r="P141" s="42"/>
    </row>
    <row r="142" spans="2:16" s="79" customFormat="1" x14ac:dyDescent="0.3">
      <c r="B142" s="81" t="str">
        <f>IF(TRIM(G142)&lt;&gt;"",COUNTA($G$57:G142)&amp;"","")</f>
        <v/>
      </c>
      <c r="C142" s="78"/>
      <c r="D142" s="78"/>
      <c r="E142" s="78"/>
      <c r="F142" s="89" t="s">
        <v>65</v>
      </c>
      <c r="G142" s="24"/>
      <c r="H142" s="3"/>
      <c r="I142" s="3"/>
      <c r="J142" s="5"/>
      <c r="K142" s="5"/>
      <c r="L142" s="19"/>
      <c r="M142" s="59"/>
      <c r="N142" s="5"/>
      <c r="O142" s="19"/>
      <c r="P142" s="42"/>
    </row>
    <row r="143" spans="2:16" s="79" customFormat="1" ht="27" customHeight="1" x14ac:dyDescent="0.3">
      <c r="B143" s="88" t="str">
        <f>IF(TRIM(G143)&lt;&gt;"",COUNTA($G$57:G143)&amp;"","")</f>
        <v/>
      </c>
      <c r="C143" s="87"/>
      <c r="D143" s="87"/>
      <c r="E143" s="80">
        <v>70000</v>
      </c>
      <c r="F143" s="2" t="s">
        <v>32</v>
      </c>
      <c r="G143" s="27"/>
      <c r="H143" s="13"/>
      <c r="I143" s="13"/>
      <c r="J143" s="13"/>
      <c r="K143" s="13"/>
      <c r="L143" s="13"/>
      <c r="M143" s="61"/>
      <c r="N143" s="13"/>
      <c r="O143" s="13"/>
      <c r="P143" s="41"/>
    </row>
    <row r="144" spans="2:16" s="79" customFormat="1" x14ac:dyDescent="0.3">
      <c r="B144" s="81" t="str">
        <f>IF(TRIM(G144)&lt;&gt;"",COUNTA($G$57:G144)&amp;"","")</f>
        <v>58</v>
      </c>
      <c r="C144" s="99" t="s">
        <v>71</v>
      </c>
      <c r="D144" s="99"/>
      <c r="E144" s="99"/>
      <c r="F144" s="77" t="s">
        <v>74</v>
      </c>
      <c r="G144" s="24">
        <f t="shared" ref="G144:G153" si="5">ROUND(H144,0)</f>
        <v>5049</v>
      </c>
      <c r="H144" s="3">
        <f>4163.41+(174.93*2.5)+(111.98*4)</f>
        <v>5048.6549999999997</v>
      </c>
      <c r="I144" s="3" t="s">
        <v>33</v>
      </c>
      <c r="J144" s="90"/>
      <c r="K144" s="91"/>
      <c r="L144" s="91"/>
      <c r="M144" s="92"/>
      <c r="N144" s="91"/>
      <c r="O144" s="91"/>
      <c r="P144" s="42"/>
    </row>
    <row r="145" spans="2:16" s="79" customFormat="1" x14ac:dyDescent="0.3">
      <c r="B145" s="81" t="str">
        <f>IF(TRIM(G145)&lt;&gt;"",COUNTA($G$57:G145)&amp;"","")</f>
        <v>59</v>
      </c>
      <c r="C145" s="99"/>
      <c r="D145" s="99"/>
      <c r="E145" s="99"/>
      <c r="F145" s="77" t="s">
        <v>46</v>
      </c>
      <c r="G145" s="24">
        <f t="shared" si="5"/>
        <v>4163</v>
      </c>
      <c r="H145" s="3">
        <v>4163.41</v>
      </c>
      <c r="I145" s="3" t="s">
        <v>33</v>
      </c>
      <c r="J145" s="90"/>
      <c r="K145" s="91"/>
      <c r="L145" s="91"/>
      <c r="M145" s="92"/>
      <c r="N145" s="91"/>
      <c r="O145" s="91"/>
      <c r="P145" s="42"/>
    </row>
    <row r="146" spans="2:16" s="79" customFormat="1" x14ac:dyDescent="0.3">
      <c r="B146" s="81" t="str">
        <f>IF(TRIM(G146)&lt;&gt;"",COUNTA($G$57:G146)&amp;"","")</f>
        <v>60</v>
      </c>
      <c r="C146" s="99"/>
      <c r="D146" s="99"/>
      <c r="E146" s="99"/>
      <c r="F146" s="77" t="s">
        <v>36</v>
      </c>
      <c r="G146" s="24">
        <f t="shared" si="5"/>
        <v>4163</v>
      </c>
      <c r="H146" s="3">
        <v>4163.41</v>
      </c>
      <c r="I146" s="3" t="s">
        <v>33</v>
      </c>
      <c r="J146" s="90"/>
      <c r="K146" s="91"/>
      <c r="L146" s="91"/>
      <c r="M146" s="92"/>
      <c r="N146" s="91"/>
      <c r="O146" s="91"/>
      <c r="P146" s="42"/>
    </row>
    <row r="147" spans="2:16" s="79" customFormat="1" x14ac:dyDescent="0.3">
      <c r="B147" s="81" t="str">
        <f>IF(TRIM(G147)&lt;&gt;"",COUNTA($G$57:G147)&amp;"","")</f>
        <v>61</v>
      </c>
      <c r="C147" s="99"/>
      <c r="D147" s="99"/>
      <c r="E147" s="99"/>
      <c r="F147" s="77" t="s">
        <v>37</v>
      </c>
      <c r="G147" s="24">
        <f t="shared" si="5"/>
        <v>4163</v>
      </c>
      <c r="H147" s="3">
        <v>4163.41</v>
      </c>
      <c r="I147" s="3" t="s">
        <v>33</v>
      </c>
      <c r="J147" s="90"/>
      <c r="K147" s="91"/>
      <c r="L147" s="91"/>
      <c r="M147" s="92"/>
      <c r="N147" s="91"/>
      <c r="O147" s="91"/>
      <c r="P147" s="42"/>
    </row>
    <row r="148" spans="2:16" s="79" customFormat="1" x14ac:dyDescent="0.3">
      <c r="B148" s="81" t="str">
        <f>IF(TRIM(G148)&lt;&gt;"",COUNTA($G$57:G148)&amp;"","")</f>
        <v>62</v>
      </c>
      <c r="C148" s="99"/>
      <c r="D148" s="99"/>
      <c r="E148" s="99"/>
      <c r="F148" s="77" t="s">
        <v>66</v>
      </c>
      <c r="G148" s="24">
        <f t="shared" si="5"/>
        <v>20</v>
      </c>
      <c r="H148" s="3">
        <v>19.690000000000001</v>
      </c>
      <c r="I148" s="3" t="s">
        <v>38</v>
      </c>
      <c r="J148" s="90"/>
      <c r="K148" s="91"/>
      <c r="L148" s="91"/>
      <c r="M148" s="92"/>
      <c r="N148" s="91"/>
      <c r="O148" s="91"/>
      <c r="P148" s="42"/>
    </row>
    <row r="149" spans="2:16" s="79" customFormat="1" x14ac:dyDescent="0.3">
      <c r="B149" s="81" t="str">
        <f>IF(TRIM(G149)&lt;&gt;"",COUNTA($G$57:G149)&amp;"","")</f>
        <v>63</v>
      </c>
      <c r="C149" s="99"/>
      <c r="D149" s="99"/>
      <c r="E149" s="99"/>
      <c r="F149" s="77" t="s">
        <v>67</v>
      </c>
      <c r="G149" s="24">
        <f t="shared" si="5"/>
        <v>104</v>
      </c>
      <c r="H149" s="3">
        <v>104.23</v>
      </c>
      <c r="I149" s="3" t="s">
        <v>38</v>
      </c>
      <c r="J149" s="90"/>
      <c r="K149" s="91"/>
      <c r="L149" s="91"/>
      <c r="M149" s="92"/>
      <c r="N149" s="91"/>
      <c r="O149" s="91"/>
      <c r="P149" s="42"/>
    </row>
    <row r="150" spans="2:16" s="79" customFormat="1" x14ac:dyDescent="0.3">
      <c r="B150" s="81" t="str">
        <f>IF(TRIM(G150)&lt;&gt;"",COUNTA($G$57:G150)&amp;"","")</f>
        <v>64</v>
      </c>
      <c r="C150" s="99"/>
      <c r="D150" s="99"/>
      <c r="E150" s="99"/>
      <c r="F150" s="77" t="s">
        <v>43</v>
      </c>
      <c r="G150" s="24">
        <f t="shared" si="5"/>
        <v>287</v>
      </c>
      <c r="H150" s="3">
        <v>286.91000000000003</v>
      </c>
      <c r="I150" s="3" t="s">
        <v>38</v>
      </c>
      <c r="J150" s="90"/>
      <c r="K150" s="91"/>
      <c r="L150" s="91"/>
      <c r="M150" s="92"/>
      <c r="N150" s="91"/>
      <c r="O150" s="91"/>
      <c r="P150" s="42"/>
    </row>
    <row r="151" spans="2:16" s="79" customFormat="1" x14ac:dyDescent="0.3">
      <c r="B151" s="81" t="str">
        <f>IF(TRIM(G151)&lt;&gt;"",COUNTA($G$57:G151)&amp;"","")</f>
        <v>65</v>
      </c>
      <c r="C151" s="99"/>
      <c r="D151" s="99"/>
      <c r="E151" s="99"/>
      <c r="F151" s="77" t="s">
        <v>53</v>
      </c>
      <c r="G151" s="24">
        <f t="shared" si="5"/>
        <v>2</v>
      </c>
      <c r="H151" s="3">
        <v>2</v>
      </c>
      <c r="I151" s="3" t="s">
        <v>35</v>
      </c>
      <c r="J151" s="90"/>
      <c r="K151" s="91"/>
      <c r="L151" s="91"/>
      <c r="M151" s="92"/>
      <c r="N151" s="91"/>
      <c r="O151" s="91"/>
      <c r="P151" s="42"/>
    </row>
    <row r="152" spans="2:16" s="79" customFormat="1" x14ac:dyDescent="0.3">
      <c r="B152" s="81" t="str">
        <f>IF(TRIM(G152)&lt;&gt;"",COUNTA($G$57:G152)&amp;"","")</f>
        <v>66</v>
      </c>
      <c r="C152" s="99"/>
      <c r="D152" s="99"/>
      <c r="E152" s="99"/>
      <c r="F152" s="77" t="s">
        <v>56</v>
      </c>
      <c r="G152" s="24">
        <f t="shared" si="5"/>
        <v>2</v>
      </c>
      <c r="H152" s="3">
        <v>2</v>
      </c>
      <c r="I152" s="3" t="s">
        <v>35</v>
      </c>
      <c r="J152" s="90"/>
      <c r="K152" s="91"/>
      <c r="L152" s="91"/>
      <c r="M152" s="92"/>
      <c r="N152" s="91"/>
      <c r="O152" s="91"/>
      <c r="P152" s="42"/>
    </row>
    <row r="153" spans="2:16" s="79" customFormat="1" x14ac:dyDescent="0.3">
      <c r="B153" s="81" t="str">
        <f>IF(TRIM(G153)&lt;&gt;"",COUNTA($G$57:G153)&amp;"","")</f>
        <v>67</v>
      </c>
      <c r="C153" s="99"/>
      <c r="D153" s="99"/>
      <c r="E153" s="99"/>
      <c r="F153" s="77" t="s">
        <v>64</v>
      </c>
      <c r="G153" s="24">
        <f t="shared" si="5"/>
        <v>2</v>
      </c>
      <c r="H153" s="3">
        <v>2</v>
      </c>
      <c r="I153" s="3" t="s">
        <v>35</v>
      </c>
      <c r="J153" s="90"/>
      <c r="K153" s="91"/>
      <c r="L153" s="91"/>
      <c r="M153" s="92"/>
      <c r="N153" s="91"/>
      <c r="O153" s="91"/>
      <c r="P153" s="42"/>
    </row>
    <row r="154" spans="2:16" s="79" customFormat="1" ht="14.4" thickBot="1" x14ac:dyDescent="0.35">
      <c r="B154" s="81" t="str">
        <f>IF(TRIM(G154)&lt;&gt;"",COUNTA($G$57:G154)&amp;"","")</f>
        <v/>
      </c>
      <c r="C154" s="78"/>
      <c r="D154" s="78"/>
      <c r="E154" s="78"/>
      <c r="F154" s="15" t="s">
        <v>7</v>
      </c>
      <c r="G154" s="28"/>
      <c r="H154" s="20"/>
      <c r="I154" s="20"/>
      <c r="J154" s="30"/>
      <c r="K154" s="30"/>
      <c r="L154" s="17"/>
      <c r="M154" s="60"/>
      <c r="N154" s="30"/>
      <c r="O154" s="17"/>
      <c r="P154" s="43"/>
    </row>
    <row r="155" spans="2:16" s="79" customFormat="1" x14ac:dyDescent="0.3">
      <c r="B155" s="81" t="str">
        <f>IF(TRIM(G155)&lt;&gt;"",COUNTA($G$57:G155)&amp;"","")</f>
        <v/>
      </c>
      <c r="C155" s="78"/>
      <c r="D155" s="78"/>
      <c r="E155" s="78"/>
      <c r="F155" s="77"/>
      <c r="G155" s="24"/>
      <c r="H155" s="3"/>
      <c r="I155" s="3"/>
      <c r="J155" s="5"/>
      <c r="K155" s="5"/>
      <c r="L155" s="19"/>
      <c r="M155" s="59"/>
      <c r="N155" s="5"/>
      <c r="O155" s="19"/>
      <c r="P155" s="42"/>
    </row>
    <row r="156" spans="2:16" s="79" customFormat="1" x14ac:dyDescent="0.3">
      <c r="B156" s="81" t="str">
        <f>IF(TRIM(G156)&lt;&gt;"",COUNTA($G$57:G156)&amp;"","")</f>
        <v/>
      </c>
      <c r="C156" s="78"/>
      <c r="D156" s="78"/>
      <c r="E156" s="78"/>
      <c r="F156" s="77"/>
      <c r="G156" s="24"/>
      <c r="H156" s="3"/>
      <c r="I156" s="3"/>
      <c r="J156" s="5"/>
      <c r="K156" s="5"/>
      <c r="L156" s="19"/>
      <c r="M156" s="59"/>
      <c r="N156" s="5"/>
      <c r="O156" s="19"/>
      <c r="P156" s="42"/>
    </row>
    <row r="157" spans="2:16" s="79" customFormat="1" x14ac:dyDescent="0.3">
      <c r="B157" s="81" t="str">
        <f>IF(TRIM(G157)&lt;&gt;"",COUNTA($G$57:G157)&amp;"","")</f>
        <v/>
      </c>
      <c r="C157" s="78"/>
      <c r="D157" s="78"/>
      <c r="E157" s="78"/>
      <c r="F157" s="89" t="s">
        <v>59</v>
      </c>
      <c r="G157" s="24"/>
      <c r="H157" s="3"/>
      <c r="I157" s="3"/>
      <c r="J157" s="5"/>
      <c r="K157" s="5"/>
      <c r="L157" s="19"/>
      <c r="M157" s="59"/>
      <c r="N157" s="5"/>
      <c r="O157" s="19"/>
      <c r="P157" s="42"/>
    </row>
    <row r="158" spans="2:16" s="79" customFormat="1" ht="27" customHeight="1" x14ac:dyDescent="0.3">
      <c r="B158" s="88" t="str">
        <f>IF(TRIM(G158)&lt;&gt;"",COUNTA($G$57:G158)&amp;"","")</f>
        <v/>
      </c>
      <c r="C158" s="87"/>
      <c r="D158" s="87"/>
      <c r="E158" s="80">
        <v>70000</v>
      </c>
      <c r="F158" s="2" t="s">
        <v>32</v>
      </c>
      <c r="G158" s="27"/>
      <c r="H158" s="13"/>
      <c r="I158" s="13"/>
      <c r="J158" s="13"/>
      <c r="K158" s="13"/>
      <c r="L158" s="13"/>
      <c r="M158" s="61"/>
      <c r="N158" s="13"/>
      <c r="O158" s="13"/>
      <c r="P158" s="41"/>
    </row>
    <row r="159" spans="2:16" s="79" customFormat="1" x14ac:dyDescent="0.3">
      <c r="B159" s="81" t="str">
        <f>IF(TRIM(G159)&lt;&gt;"",COUNTA($G$57:G159)&amp;"","")</f>
        <v>68</v>
      </c>
      <c r="C159" s="99" t="s">
        <v>71</v>
      </c>
      <c r="D159" s="99"/>
      <c r="E159" s="99"/>
      <c r="F159" s="77" t="s">
        <v>74</v>
      </c>
      <c r="G159" s="24">
        <f>ROUND(H159,0)</f>
        <v>2682</v>
      </c>
      <c r="H159" s="3">
        <f>1930.05+(121.51*2.5)+(112*4)</f>
        <v>2681.8249999999998</v>
      </c>
      <c r="I159" s="3" t="s">
        <v>33</v>
      </c>
      <c r="J159" s="90"/>
      <c r="K159" s="91"/>
      <c r="L159" s="91"/>
      <c r="M159" s="92"/>
      <c r="N159" s="91"/>
      <c r="O159" s="91"/>
      <c r="P159" s="42"/>
    </row>
    <row r="160" spans="2:16" s="79" customFormat="1" x14ac:dyDescent="0.3">
      <c r="B160" s="81" t="str">
        <f>IF(TRIM(G160)&lt;&gt;"",COUNTA($G$57:G160)&amp;"","")</f>
        <v>69</v>
      </c>
      <c r="C160" s="99"/>
      <c r="D160" s="99"/>
      <c r="E160" s="99"/>
      <c r="F160" s="77" t="s">
        <v>46</v>
      </c>
      <c r="G160" s="24">
        <f t="shared" ref="G160:G166" si="6">ROUND(H160,0)</f>
        <v>1930</v>
      </c>
      <c r="H160" s="3">
        <v>1930.05</v>
      </c>
      <c r="I160" s="3" t="s">
        <v>33</v>
      </c>
      <c r="J160" s="90"/>
      <c r="K160" s="91"/>
      <c r="L160" s="91"/>
      <c r="M160" s="92"/>
      <c r="N160" s="91"/>
      <c r="O160" s="91"/>
      <c r="P160" s="42"/>
    </row>
    <row r="161" spans="2:16" s="79" customFormat="1" x14ac:dyDescent="0.3">
      <c r="B161" s="81" t="str">
        <f>IF(TRIM(G161)&lt;&gt;"",COUNTA($G$57:G161)&amp;"","")</f>
        <v>70</v>
      </c>
      <c r="C161" s="99"/>
      <c r="D161" s="99"/>
      <c r="E161" s="99"/>
      <c r="F161" s="77" t="s">
        <v>36</v>
      </c>
      <c r="G161" s="24">
        <f t="shared" si="6"/>
        <v>1930</v>
      </c>
      <c r="H161" s="3">
        <v>1930.05</v>
      </c>
      <c r="I161" s="3" t="s">
        <v>33</v>
      </c>
      <c r="J161" s="90"/>
      <c r="K161" s="91"/>
      <c r="L161" s="91"/>
      <c r="M161" s="92"/>
      <c r="N161" s="91"/>
      <c r="O161" s="91"/>
      <c r="P161" s="42"/>
    </row>
    <row r="162" spans="2:16" s="79" customFormat="1" x14ac:dyDescent="0.3">
      <c r="B162" s="81" t="str">
        <f>IF(TRIM(G162)&lt;&gt;"",COUNTA($G$57:G162)&amp;"","")</f>
        <v>71</v>
      </c>
      <c r="C162" s="99"/>
      <c r="D162" s="99"/>
      <c r="E162" s="99"/>
      <c r="F162" s="77" t="s">
        <v>37</v>
      </c>
      <c r="G162" s="24">
        <f t="shared" si="6"/>
        <v>1930</v>
      </c>
      <c r="H162" s="3">
        <v>1930.05</v>
      </c>
      <c r="I162" s="3" t="s">
        <v>33</v>
      </c>
      <c r="J162" s="90"/>
      <c r="K162" s="91"/>
      <c r="L162" s="91"/>
      <c r="M162" s="92"/>
      <c r="N162" s="91"/>
      <c r="O162" s="91"/>
      <c r="P162" s="42"/>
    </row>
    <row r="163" spans="2:16" s="79" customFormat="1" x14ac:dyDescent="0.3">
      <c r="B163" s="81" t="str">
        <f>IF(TRIM(G163)&lt;&gt;"",COUNTA($G$57:G163)&amp;"","")</f>
        <v>72</v>
      </c>
      <c r="C163" s="99"/>
      <c r="D163" s="99"/>
      <c r="E163" s="99"/>
      <c r="F163" s="77" t="s">
        <v>45</v>
      </c>
      <c r="G163" s="24">
        <f t="shared" si="6"/>
        <v>39</v>
      </c>
      <c r="H163" s="3">
        <v>38.78</v>
      </c>
      <c r="I163" s="3" t="s">
        <v>38</v>
      </c>
      <c r="J163" s="90"/>
      <c r="K163" s="91"/>
      <c r="L163" s="91"/>
      <c r="M163" s="92"/>
      <c r="N163" s="91"/>
      <c r="O163" s="91"/>
      <c r="P163" s="42"/>
    </row>
    <row r="164" spans="2:16" s="79" customFormat="1" x14ac:dyDescent="0.3">
      <c r="B164" s="81" t="str">
        <f>IF(TRIM(G164)&lt;&gt;"",COUNTA($G$57:G164)&amp;"","")</f>
        <v>73</v>
      </c>
      <c r="C164" s="99"/>
      <c r="D164" s="99"/>
      <c r="E164" s="99"/>
      <c r="F164" s="77" t="s">
        <v>43</v>
      </c>
      <c r="G164" s="24">
        <f t="shared" si="6"/>
        <v>233</v>
      </c>
      <c r="H164" s="3">
        <v>232.61</v>
      </c>
      <c r="I164" s="3" t="s">
        <v>38</v>
      </c>
      <c r="J164" s="90"/>
      <c r="K164" s="91"/>
      <c r="L164" s="91"/>
      <c r="M164" s="92"/>
      <c r="N164" s="91"/>
      <c r="O164" s="91"/>
      <c r="P164" s="42"/>
    </row>
    <row r="165" spans="2:16" s="79" customFormat="1" x14ac:dyDescent="0.3">
      <c r="B165" s="81" t="str">
        <f>IF(TRIM(G165)&lt;&gt;"",COUNTA($G$57:G165)&amp;"","")</f>
        <v>74</v>
      </c>
      <c r="C165" s="99"/>
      <c r="D165" s="99"/>
      <c r="E165" s="99"/>
      <c r="F165" s="77" t="s">
        <v>57</v>
      </c>
      <c r="G165" s="24">
        <f t="shared" si="6"/>
        <v>4</v>
      </c>
      <c r="H165" s="3">
        <v>4</v>
      </c>
      <c r="I165" s="3" t="s">
        <v>35</v>
      </c>
      <c r="J165" s="90"/>
      <c r="K165" s="91"/>
      <c r="L165" s="91"/>
      <c r="M165" s="92"/>
      <c r="N165" s="91"/>
      <c r="O165" s="91"/>
      <c r="P165" s="42"/>
    </row>
    <row r="166" spans="2:16" s="79" customFormat="1" x14ac:dyDescent="0.3">
      <c r="B166" s="81" t="str">
        <f>IF(TRIM(G166)&lt;&gt;"",COUNTA($G$57:G166)&amp;"","")</f>
        <v>75</v>
      </c>
      <c r="C166" s="99"/>
      <c r="D166" s="99"/>
      <c r="E166" s="99"/>
      <c r="F166" s="77" t="s">
        <v>56</v>
      </c>
      <c r="G166" s="24">
        <f t="shared" si="6"/>
        <v>4</v>
      </c>
      <c r="H166" s="3">
        <v>4</v>
      </c>
      <c r="I166" s="3" t="s">
        <v>35</v>
      </c>
      <c r="J166" s="90"/>
      <c r="K166" s="91"/>
      <c r="L166" s="91"/>
      <c r="M166" s="92"/>
      <c r="N166" s="91"/>
      <c r="O166" s="91"/>
      <c r="P166" s="42"/>
    </row>
    <row r="167" spans="2:16" s="79" customFormat="1" ht="14.4" thickBot="1" x14ac:dyDescent="0.35">
      <c r="B167" s="81" t="str">
        <f>IF(TRIM(G167)&lt;&gt;"",COUNTA($G$57:G167)&amp;"","")</f>
        <v/>
      </c>
      <c r="C167" s="78"/>
      <c r="D167" s="78"/>
      <c r="E167" s="78"/>
      <c r="F167" s="15" t="s">
        <v>7</v>
      </c>
      <c r="G167" s="28"/>
      <c r="H167" s="20"/>
      <c r="I167" s="20"/>
      <c r="J167" s="30"/>
      <c r="K167" s="30"/>
      <c r="L167" s="17"/>
      <c r="M167" s="60"/>
      <c r="N167" s="30"/>
      <c r="O167" s="17"/>
      <c r="P167" s="43"/>
    </row>
    <row r="168" spans="2:16" s="79" customFormat="1" x14ac:dyDescent="0.3">
      <c r="B168" s="81" t="str">
        <f>IF(TRIM(G168)&lt;&gt;"",COUNTA($G$57:G168)&amp;"","")</f>
        <v/>
      </c>
      <c r="C168" s="78"/>
      <c r="D168" s="78"/>
      <c r="E168" s="78"/>
      <c r="F168" s="77"/>
      <c r="G168" s="24"/>
      <c r="H168" s="3"/>
      <c r="I168" s="3"/>
      <c r="J168" s="5"/>
      <c r="K168" s="5"/>
      <c r="L168" s="19"/>
      <c r="M168" s="59"/>
      <c r="N168" s="5"/>
      <c r="O168" s="19"/>
      <c r="P168" s="42"/>
    </row>
    <row r="169" spans="2:16" s="79" customFormat="1" x14ac:dyDescent="0.3">
      <c r="B169" s="81" t="str">
        <f>IF(TRIM(G169)&lt;&gt;"",COUNTA($G$57:G169)&amp;"","")</f>
        <v/>
      </c>
      <c r="C169" s="78"/>
      <c r="D169" s="78"/>
      <c r="E169" s="78"/>
      <c r="F169" s="77"/>
      <c r="G169" s="24"/>
      <c r="H169" s="3"/>
      <c r="I169" s="3"/>
      <c r="J169" s="5"/>
      <c r="K169" s="5"/>
      <c r="L169" s="19"/>
      <c r="M169" s="59"/>
      <c r="N169" s="5"/>
      <c r="O169" s="19"/>
      <c r="P169" s="42"/>
    </row>
    <row r="170" spans="2:16" s="79" customFormat="1" x14ac:dyDescent="0.3">
      <c r="B170" s="81" t="str">
        <f>IF(TRIM(G170)&lt;&gt;"",COUNTA($G$57:G170)&amp;"","")</f>
        <v/>
      </c>
      <c r="C170" s="78"/>
      <c r="D170" s="78"/>
      <c r="E170" s="78"/>
      <c r="F170" s="89" t="s">
        <v>58</v>
      </c>
      <c r="G170" s="24"/>
      <c r="H170" s="3"/>
      <c r="I170" s="3"/>
      <c r="J170" s="5"/>
      <c r="K170" s="5"/>
      <c r="L170" s="19"/>
      <c r="M170" s="59"/>
      <c r="N170" s="5"/>
      <c r="O170" s="19"/>
      <c r="P170" s="42"/>
    </row>
    <row r="171" spans="2:16" s="79" customFormat="1" ht="27" customHeight="1" x14ac:dyDescent="0.3">
      <c r="B171" s="88" t="str">
        <f>IF(TRIM(G171)&lt;&gt;"",COUNTA($G$57:G171)&amp;"","")</f>
        <v/>
      </c>
      <c r="C171" s="87"/>
      <c r="D171" s="87"/>
      <c r="E171" s="80">
        <v>70000</v>
      </c>
      <c r="F171" s="2" t="s">
        <v>32</v>
      </c>
      <c r="G171" s="27"/>
      <c r="H171" s="13"/>
      <c r="I171" s="13"/>
      <c r="J171" s="13"/>
      <c r="K171" s="13"/>
      <c r="L171" s="13"/>
      <c r="M171" s="61"/>
      <c r="N171" s="13"/>
      <c r="O171" s="13"/>
      <c r="P171" s="41"/>
    </row>
    <row r="172" spans="2:16" s="79" customFormat="1" x14ac:dyDescent="0.3">
      <c r="B172" s="81" t="str">
        <f>IF(TRIM(G172)&lt;&gt;"",COUNTA($G$57:G172)&amp;"","")</f>
        <v>76</v>
      </c>
      <c r="C172" s="99" t="s">
        <v>71</v>
      </c>
      <c r="D172" s="99"/>
      <c r="E172" s="99"/>
      <c r="F172" s="77" t="s">
        <v>74</v>
      </c>
      <c r="G172" s="24">
        <f>ROUND(H172,0)</f>
        <v>2682</v>
      </c>
      <c r="H172" s="3">
        <f>1930.05+(121.51*2.5)+(112*4)</f>
        <v>2681.8249999999998</v>
      </c>
      <c r="I172" s="3" t="s">
        <v>33</v>
      </c>
      <c r="J172" s="90"/>
      <c r="K172" s="91"/>
      <c r="L172" s="91"/>
      <c r="M172" s="92"/>
      <c r="N172" s="91"/>
      <c r="O172" s="91"/>
      <c r="P172" s="42"/>
    </row>
    <row r="173" spans="2:16" s="79" customFormat="1" x14ac:dyDescent="0.3">
      <c r="B173" s="81" t="str">
        <f>IF(TRIM(G173)&lt;&gt;"",COUNTA($G$57:G173)&amp;"","")</f>
        <v>77</v>
      </c>
      <c r="C173" s="99"/>
      <c r="D173" s="99"/>
      <c r="E173" s="99"/>
      <c r="F173" s="77" t="s">
        <v>46</v>
      </c>
      <c r="G173" s="24">
        <f t="shared" ref="G173:G179" si="7">ROUND(H173,0)</f>
        <v>1930</v>
      </c>
      <c r="H173" s="3">
        <v>1930.05</v>
      </c>
      <c r="I173" s="3" t="s">
        <v>33</v>
      </c>
      <c r="J173" s="90"/>
      <c r="K173" s="91"/>
      <c r="L173" s="91"/>
      <c r="M173" s="92"/>
      <c r="N173" s="91"/>
      <c r="O173" s="91"/>
      <c r="P173" s="42"/>
    </row>
    <row r="174" spans="2:16" s="79" customFormat="1" x14ac:dyDescent="0.3">
      <c r="B174" s="81" t="str">
        <f>IF(TRIM(G174)&lt;&gt;"",COUNTA($G$57:G174)&amp;"","")</f>
        <v>78</v>
      </c>
      <c r="C174" s="99"/>
      <c r="D174" s="99"/>
      <c r="E174" s="99"/>
      <c r="F174" s="77" t="s">
        <v>36</v>
      </c>
      <c r="G174" s="24">
        <f t="shared" si="7"/>
        <v>1930</v>
      </c>
      <c r="H174" s="3">
        <v>1930.05</v>
      </c>
      <c r="I174" s="3" t="s">
        <v>33</v>
      </c>
      <c r="J174" s="90"/>
      <c r="K174" s="91"/>
      <c r="L174" s="91"/>
      <c r="M174" s="92"/>
      <c r="N174" s="91"/>
      <c r="O174" s="91"/>
      <c r="P174" s="42"/>
    </row>
    <row r="175" spans="2:16" s="79" customFormat="1" x14ac:dyDescent="0.3">
      <c r="B175" s="81" t="str">
        <f>IF(TRIM(G175)&lt;&gt;"",COUNTA($G$57:G175)&amp;"","")</f>
        <v>79</v>
      </c>
      <c r="C175" s="99"/>
      <c r="D175" s="99"/>
      <c r="E175" s="99"/>
      <c r="F175" s="77" t="s">
        <v>37</v>
      </c>
      <c r="G175" s="24">
        <f t="shared" si="7"/>
        <v>1930</v>
      </c>
      <c r="H175" s="3">
        <v>1930.05</v>
      </c>
      <c r="I175" s="3" t="s">
        <v>33</v>
      </c>
      <c r="J175" s="90"/>
      <c r="K175" s="91"/>
      <c r="L175" s="91"/>
      <c r="M175" s="92"/>
      <c r="N175" s="91"/>
      <c r="O175" s="91"/>
      <c r="P175" s="42"/>
    </row>
    <row r="176" spans="2:16" s="79" customFormat="1" x14ac:dyDescent="0.3">
      <c r="B176" s="81" t="str">
        <f>IF(TRIM(G176)&lt;&gt;"",COUNTA($G$57:G176)&amp;"","")</f>
        <v>80</v>
      </c>
      <c r="C176" s="99"/>
      <c r="D176" s="99"/>
      <c r="E176" s="99"/>
      <c r="F176" s="77" t="s">
        <v>45</v>
      </c>
      <c r="G176" s="24">
        <f t="shared" si="7"/>
        <v>39</v>
      </c>
      <c r="H176" s="3">
        <v>38.78</v>
      </c>
      <c r="I176" s="3" t="s">
        <v>38</v>
      </c>
      <c r="J176" s="90"/>
      <c r="K176" s="91"/>
      <c r="L176" s="91"/>
      <c r="M176" s="92"/>
      <c r="N176" s="91"/>
      <c r="O176" s="91"/>
      <c r="P176" s="42"/>
    </row>
    <row r="177" spans="2:17" s="79" customFormat="1" x14ac:dyDescent="0.3">
      <c r="B177" s="81" t="str">
        <f>IF(TRIM(G177)&lt;&gt;"",COUNTA($G$57:G177)&amp;"","")</f>
        <v>81</v>
      </c>
      <c r="C177" s="99"/>
      <c r="D177" s="99"/>
      <c r="E177" s="99"/>
      <c r="F177" s="77" t="s">
        <v>43</v>
      </c>
      <c r="G177" s="24">
        <f t="shared" si="7"/>
        <v>233</v>
      </c>
      <c r="H177" s="3">
        <v>232.61</v>
      </c>
      <c r="I177" s="3" t="s">
        <v>38</v>
      </c>
      <c r="J177" s="90"/>
      <c r="K177" s="91"/>
      <c r="L177" s="91"/>
      <c r="M177" s="92"/>
      <c r="N177" s="91"/>
      <c r="O177" s="91"/>
      <c r="P177" s="42"/>
    </row>
    <row r="178" spans="2:17" s="79" customFormat="1" x14ac:dyDescent="0.3">
      <c r="B178" s="81" t="str">
        <f>IF(TRIM(G178)&lt;&gt;"",COUNTA($G$57:G178)&amp;"","")</f>
        <v>82</v>
      </c>
      <c r="C178" s="99"/>
      <c r="D178" s="99"/>
      <c r="E178" s="99"/>
      <c r="F178" s="77" t="s">
        <v>57</v>
      </c>
      <c r="G178" s="24">
        <f t="shared" si="7"/>
        <v>4</v>
      </c>
      <c r="H178" s="3">
        <v>4</v>
      </c>
      <c r="I178" s="3" t="s">
        <v>35</v>
      </c>
      <c r="J178" s="90"/>
      <c r="K178" s="91"/>
      <c r="L178" s="91"/>
      <c r="M178" s="92"/>
      <c r="N178" s="91"/>
      <c r="O178" s="91"/>
      <c r="P178" s="42"/>
    </row>
    <row r="179" spans="2:17" s="79" customFormat="1" x14ac:dyDescent="0.3">
      <c r="B179" s="81" t="str">
        <f>IF(TRIM(G179)&lt;&gt;"",COUNTA($G$57:G179)&amp;"","")</f>
        <v>83</v>
      </c>
      <c r="C179" s="99"/>
      <c r="D179" s="99"/>
      <c r="E179" s="99"/>
      <c r="F179" s="77" t="s">
        <v>56</v>
      </c>
      <c r="G179" s="24">
        <f t="shared" si="7"/>
        <v>4</v>
      </c>
      <c r="H179" s="3">
        <v>4</v>
      </c>
      <c r="I179" s="3" t="s">
        <v>35</v>
      </c>
      <c r="J179" s="90"/>
      <c r="K179" s="91"/>
      <c r="L179" s="91"/>
      <c r="M179" s="92"/>
      <c r="N179" s="91"/>
      <c r="O179" s="91"/>
      <c r="P179" s="42"/>
    </row>
    <row r="180" spans="2:17" s="79" customFormat="1" ht="14.4" thickBot="1" x14ac:dyDescent="0.35">
      <c r="B180" s="81" t="str">
        <f>IF(TRIM(G180)&lt;&gt;"",COUNTA($G$57:G180)&amp;"","")</f>
        <v/>
      </c>
      <c r="C180" s="78"/>
      <c r="D180" s="78"/>
      <c r="E180" s="78"/>
      <c r="F180" s="15" t="s">
        <v>7</v>
      </c>
      <c r="G180" s="28"/>
      <c r="H180" s="20"/>
      <c r="I180" s="20"/>
      <c r="J180" s="30"/>
      <c r="K180" s="30"/>
      <c r="L180" s="17"/>
      <c r="M180" s="60"/>
      <c r="N180" s="30"/>
      <c r="O180" s="17"/>
      <c r="P180" s="43">
        <f>SUM(P172:P179)</f>
        <v>0</v>
      </c>
    </row>
    <row r="181" spans="2:17" s="79" customFormat="1" x14ac:dyDescent="0.3">
      <c r="B181" s="81" t="str">
        <f>IF(TRIM(G181)&lt;&gt;"",COUNTA($G$57:G181)&amp;"","")</f>
        <v/>
      </c>
      <c r="C181" s="78"/>
      <c r="D181" s="78"/>
      <c r="E181" s="78"/>
      <c r="F181" s="77"/>
      <c r="G181" s="24"/>
      <c r="H181" s="3"/>
      <c r="I181" s="3"/>
      <c r="J181" s="5"/>
      <c r="K181" s="5"/>
      <c r="L181" s="19"/>
      <c r="M181" s="59"/>
      <c r="N181" s="5"/>
      <c r="O181" s="19"/>
      <c r="P181" s="42"/>
    </row>
    <row r="182" spans="2:17" s="79" customFormat="1" x14ac:dyDescent="0.3">
      <c r="B182" s="81" t="str">
        <f>IF(TRIM(G182)&lt;&gt;"",COUNTA($G$57:G182)&amp;"","")</f>
        <v/>
      </c>
      <c r="C182" s="78"/>
      <c r="D182" s="78"/>
      <c r="E182" s="78"/>
      <c r="F182" s="77"/>
      <c r="G182" s="24"/>
      <c r="H182" s="3"/>
      <c r="I182" s="3"/>
      <c r="J182" s="5"/>
      <c r="K182" s="5"/>
      <c r="L182" s="19"/>
      <c r="M182" s="59"/>
      <c r="N182" s="5"/>
      <c r="O182" s="19"/>
      <c r="P182" s="42"/>
    </row>
    <row r="183" spans="2:17" s="31" customFormat="1" x14ac:dyDescent="0.3">
      <c r="B183" s="32" t="str">
        <f>IF(TRIM(G183)&lt;&gt;"",COUNTA($G$57:G183)&amp;"","")</f>
        <v/>
      </c>
      <c r="C183" s="33"/>
      <c r="D183" s="33"/>
      <c r="E183" s="33"/>
      <c r="F183" s="34" t="s">
        <v>17</v>
      </c>
      <c r="G183" s="33"/>
      <c r="H183" s="33"/>
      <c r="I183" s="35"/>
      <c r="J183" s="68"/>
      <c r="K183" s="69"/>
      <c r="L183" s="69"/>
      <c r="M183" s="70"/>
      <c r="N183" s="3"/>
      <c r="O183" s="1"/>
      <c r="P183" s="94">
        <f>P180+P167+P154+P139+P124+P111+P98+P82+P65</f>
        <v>0</v>
      </c>
      <c r="Q183" s="95"/>
    </row>
    <row r="184" spans="2:17" s="31" customFormat="1" x14ac:dyDescent="0.3">
      <c r="B184" s="36" t="str">
        <f>IF(TRIM(G184)&lt;&gt;"",COUNTA($G$57:G184)&amp;"","")</f>
        <v/>
      </c>
      <c r="C184" s="82"/>
      <c r="D184" s="82"/>
      <c r="E184" s="82"/>
      <c r="F184" s="34" t="s">
        <v>73</v>
      </c>
      <c r="G184" s="37"/>
      <c r="H184" s="37"/>
      <c r="I184" s="38"/>
      <c r="J184" s="71"/>
      <c r="K184" s="69"/>
      <c r="L184" s="69"/>
      <c r="M184" s="72"/>
      <c r="N184" s="3"/>
      <c r="O184" s="1"/>
      <c r="P184" s="44">
        <f>P183*0.1</f>
        <v>0</v>
      </c>
    </row>
    <row r="185" spans="2:17" s="31" customFormat="1" x14ac:dyDescent="0.3">
      <c r="B185" s="36" t="str">
        <f>IF(TRIM(G185)&lt;&gt;"",COUNTA($G$57:G185)&amp;"","")</f>
        <v/>
      </c>
      <c r="C185" s="82"/>
      <c r="D185" s="82"/>
      <c r="E185" s="82"/>
      <c r="F185" s="39" t="s">
        <v>72</v>
      </c>
      <c r="G185" s="37"/>
      <c r="H185" s="37"/>
      <c r="I185" s="38"/>
      <c r="J185" s="73"/>
      <c r="K185" s="69"/>
      <c r="L185" s="69"/>
      <c r="M185" s="72"/>
      <c r="N185" s="3"/>
      <c r="O185" s="1"/>
      <c r="P185" s="44">
        <f>P183*0.5</f>
        <v>0</v>
      </c>
    </row>
    <row r="186" spans="2:17" s="31" customFormat="1" ht="15.75" customHeight="1" thickBot="1" x14ac:dyDescent="0.35">
      <c r="B186" s="62" t="str">
        <f>IF(TRIM(G186)&lt;&gt;"",COUNTA($G$57:G186)&amp;"","")</f>
        <v/>
      </c>
      <c r="C186" s="63"/>
      <c r="D186" s="63"/>
      <c r="E186" s="64"/>
      <c r="F186" s="65" t="s">
        <v>18</v>
      </c>
      <c r="G186" s="66"/>
      <c r="H186" s="66"/>
      <c r="I186" s="67"/>
      <c r="J186" s="74"/>
      <c r="K186" s="75"/>
      <c r="L186" s="75"/>
      <c r="M186" s="76"/>
      <c r="N186" s="4"/>
      <c r="O186" s="83"/>
      <c r="P186" s="93">
        <f>SUM(P183:P185)</f>
        <v>0</v>
      </c>
    </row>
    <row r="187" spans="2:17" s="31" customFormat="1" ht="18" customHeight="1" thickBot="1" x14ac:dyDescent="0.35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3"/>
    </row>
    <row r="189" spans="2:17" x14ac:dyDescent="0.3">
      <c r="C189" s="21"/>
      <c r="D189" s="21"/>
      <c r="E189" s="21"/>
    </row>
  </sheetData>
  <mergeCells count="41">
    <mergeCell ref="D172:D179"/>
    <mergeCell ref="E172:E179"/>
    <mergeCell ref="E70:E81"/>
    <mergeCell ref="B54:B55"/>
    <mergeCell ref="C54:C55"/>
    <mergeCell ref="C70:C81"/>
    <mergeCell ref="D70:D81"/>
    <mergeCell ref="E159:E166"/>
    <mergeCell ref="C172:C179"/>
    <mergeCell ref="E46:F46"/>
    <mergeCell ref="E48:F48"/>
    <mergeCell ref="B187:P187"/>
    <mergeCell ref="N54:N55"/>
    <mergeCell ref="D54:D55"/>
    <mergeCell ref="E54:E55"/>
    <mergeCell ref="F54:F55"/>
    <mergeCell ref="M54:M55"/>
    <mergeCell ref="O54:O55"/>
    <mergeCell ref="P54:P55"/>
    <mergeCell ref="G54:G55"/>
    <mergeCell ref="H54:H55"/>
    <mergeCell ref="I54:I55"/>
    <mergeCell ref="J54:L54"/>
    <mergeCell ref="C159:C166"/>
    <mergeCell ref="D159:D166"/>
    <mergeCell ref="P57:P64"/>
    <mergeCell ref="C144:C153"/>
    <mergeCell ref="D144:D153"/>
    <mergeCell ref="E144:E153"/>
    <mergeCell ref="C87:C97"/>
    <mergeCell ref="D87:D97"/>
    <mergeCell ref="E87:E97"/>
    <mergeCell ref="C103:C110"/>
    <mergeCell ref="D103:D110"/>
    <mergeCell ref="E103:E110"/>
    <mergeCell ref="C116:C123"/>
    <mergeCell ref="D116:D123"/>
    <mergeCell ref="E116:E123"/>
    <mergeCell ref="C129:C138"/>
    <mergeCell ref="D129:D138"/>
    <mergeCell ref="E129:E138"/>
  </mergeCells>
  <printOptions horizontalCentered="1"/>
  <pageMargins left="0.2" right="0.25" top="0.25" bottom="0.25" header="0" footer="0"/>
  <pageSetup scale="44" fitToHeight="0" orientation="portrait" horizontalDpi="1200" verticalDpi="1200" r:id="rId1"/>
  <headerFooter differentFirst="1">
    <oddHeader>&amp;CPage &amp;P of &amp;N</oddHeader>
  </headerFooter>
  <rowBreaks count="1" manualBreakCount="1">
    <brk id="53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51CD91E0-A6AF-4419-9CD2-E1538D194F4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QTO</vt:lpstr>
      <vt:lpstr>QTO!Print_Area</vt:lpstr>
      <vt:lpstr>QTO!Print_Titles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2014-10-18T02:22:15Z</cp:lastPrinted>
  <dcterms:created xsi:type="dcterms:W3CDTF">2013-09-18T14:51:37Z</dcterms:created>
  <dcterms:modified xsi:type="dcterms:W3CDTF">2025-03-14T17:43:10Z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{51CD91E0-A6AF-4419-9CD2-E1538D194F42}</vt:lpwstr>
  </property>
</Properties>
</file>